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featurePropertyBag/featurePropertyBag.xml" ContentType="application/vnd.ms-excel.featurepropertyba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みなし\ＨＰ用\"/>
    </mc:Choice>
  </mc:AlternateContent>
  <xr:revisionPtr revIDLastSave="0" documentId="13_ncr:1_{BE258142-2D1D-4339-BA4E-33389F56E92C}" xr6:coauthVersionLast="47" xr6:coauthVersionMax="47" xr10:uidLastSave="{00000000-0000-0000-0000-000000000000}"/>
  <workbookProtection workbookAlgorithmName="SHA-512" workbookHashValue="GpipNJ3Picj+yQIsuYW5e3/VD3PV29Q0j10IWq1PvR31eyzzW34JkdNl9bHLFNv0MBtaAoiNz4ndkfWBTbbHRQ==" workbookSaltValue="mRqSHS8kzB1j7tmEdz5KCg==" workbookSpinCount="100000" lockStructure="1"/>
  <bookViews>
    <workbookView xWindow="-60" yWindow="-60" windowWidth="19320" windowHeight="14880" tabRatio="881" xr2:uid="{C82A849E-3F70-4031-85BA-D91B4DCB7CBB}"/>
  </bookViews>
  <sheets>
    <sheet name="情報提供票" sheetId="2" r:id="rId1"/>
    <sheet name="質問票" sheetId="3" r:id="rId2"/>
    <sheet name="情報提供票（記入例）" sheetId="9" r:id="rId3"/>
    <sheet name="質問票（記入例）" sheetId="11" r:id="rId4"/>
    <sheet name="【保険者用】健診結果入力シート" sheetId="1" state="hidden" r:id="rId5"/>
    <sheet name="保険者番号一覧" sheetId="8" state="hidden" r:id="rId6"/>
  </sheets>
  <definedNames>
    <definedName name="_xlnm._FilterDatabase" localSheetId="4" hidden="1">【保険者用】健診結果入力シート!#REF!</definedName>
    <definedName name="_xlnm.Print_Area" localSheetId="1">質問票!$A$1:$AR$58</definedName>
    <definedName name="_xlnm.Print_Area" localSheetId="0">情報提供票!$A$1:$AP$143</definedName>
    <definedName name="_xlnm.Print_Titles" localSheetId="4">【保険者用】健診結果入力シート!$5:$5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W114" i="2" l="1"/>
  <c r="CF31" i="2"/>
  <c r="AW97" i="2"/>
  <c r="BW14" i="2"/>
  <c r="AY28" i="2" l="1"/>
  <c r="U28" i="2" s="1"/>
  <c r="BW107" i="2"/>
  <c r="V28" i="2" l="1"/>
  <c r="X28" i="2"/>
  <c r="T28" i="2"/>
  <c r="AJ52" i="2"/>
  <c r="Z52" i="2"/>
  <c r="T52" i="2"/>
  <c r="AJ107" i="2"/>
  <c r="Y107" i="2"/>
  <c r="T107" i="2"/>
  <c r="AK100" i="2"/>
  <c r="AG100" i="2"/>
  <c r="AB100" i="2"/>
  <c r="X100" i="2"/>
  <c r="T100" i="2"/>
  <c r="AJ91" i="2"/>
  <c r="AF91" i="2"/>
  <c r="AB91" i="2"/>
  <c r="X91" i="2"/>
  <c r="T91" i="2"/>
  <c r="AJ88" i="2"/>
  <c r="AF88" i="2"/>
  <c r="AB88" i="2"/>
  <c r="X88" i="2"/>
  <c r="T88" i="2"/>
  <c r="AL31" i="2"/>
  <c r="AL43" i="2"/>
  <c r="AL40" i="2"/>
  <c r="AL37" i="2"/>
  <c r="T43" i="2"/>
  <c r="CF43" i="2" s="1"/>
  <c r="T40" i="2"/>
  <c r="CF40" i="2" s="1"/>
  <c r="T37" i="2"/>
  <c r="CF37" i="2" s="1"/>
  <c r="AH31" i="2"/>
  <c r="AD31" i="2"/>
  <c r="AK11" i="2"/>
  <c r="AF11" i="2"/>
  <c r="AY79" i="2" s="1"/>
  <c r="BW79" i="2"/>
  <c r="BW20" i="2"/>
  <c r="AS1" i="2"/>
  <c r="CF14" i="2" s="1"/>
  <c r="BW115" i="2"/>
  <c r="BW28" i="2"/>
  <c r="CA31" i="2"/>
  <c r="BR20" i="2"/>
  <c r="AS79" i="2"/>
  <c r="BR79" i="2" s="1"/>
  <c r="AS28" i="2"/>
  <c r="BR28" i="2" s="1"/>
  <c r="BK97" i="2" a="1"/>
  <c r="BK97" i="2" s="1"/>
  <c r="AK24" i="11"/>
  <c r="AK13" i="11"/>
  <c r="AK12" i="11"/>
  <c r="AK11" i="11"/>
  <c r="CY6" i="1"/>
  <c r="CE6" i="1"/>
  <c r="X79" i="2" l="1"/>
  <c r="V79" i="2"/>
  <c r="U79" i="2"/>
  <c r="T79" i="2"/>
  <c r="BW31" i="2"/>
  <c r="AS14" i="2" l="1"/>
  <c r="BR14" i="2" s="1"/>
  <c r="D2" i="1" l="1"/>
  <c r="BW17" i="2" l="1"/>
  <c r="CF17" i="2"/>
  <c r="J14" i="2" l="1"/>
  <c r="E6" i="1" s="1"/>
  <c r="BW103" i="2" l="1"/>
  <c r="BW76" i="2"/>
  <c r="BW34" i="2"/>
  <c r="CA3" i="2" s="1"/>
  <c r="AY20" i="2" l="1"/>
  <c r="BW64" i="2" l="1"/>
  <c r="BW61" i="2"/>
  <c r="BW111" i="2" l="1"/>
  <c r="BW100" i="2"/>
  <c r="BR97" i="2"/>
  <c r="BR94" i="2"/>
  <c r="BW91" i="2"/>
  <c r="BW88" i="2"/>
  <c r="BW73" i="2"/>
  <c r="BW70" i="2"/>
  <c r="BW67" i="2"/>
  <c r="BW58" i="2"/>
  <c r="BW55" i="2"/>
  <c r="BW49" i="2"/>
  <c r="BW46" i="2"/>
  <c r="BW43" i="2"/>
  <c r="BW40" i="2"/>
  <c r="BW37" i="2"/>
  <c r="BW25" i="2"/>
  <c r="BW22" i="2"/>
  <c r="CF5" i="2"/>
  <c r="CF11" i="2" l="1"/>
  <c r="CF8" i="2"/>
  <c r="BW11" i="2"/>
  <c r="BW5" i="2"/>
  <c r="BW8" i="2"/>
  <c r="BC97" i="2" l="1"/>
  <c r="AK12" i="3" l="1"/>
  <c r="BI97" i="2" s="1"/>
  <c r="AS34" i="2" l="1"/>
  <c r="BR34" i="2" s="1"/>
  <c r="AS64" i="2" l="1"/>
  <c r="BR64" i="2" s="1"/>
  <c r="AY114" i="2" l="1"/>
  <c r="J17" i="2"/>
  <c r="AD17" i="2"/>
  <c r="AD8" i="2"/>
  <c r="X85" i="2" l="1"/>
  <c r="V85" i="2"/>
  <c r="U85" i="2"/>
  <c r="V82" i="2"/>
  <c r="X82" i="2"/>
  <c r="W82" i="2"/>
  <c r="U73" i="2"/>
  <c r="AM17" i="2"/>
  <c r="AL17" i="2"/>
  <c r="AJ17" i="2"/>
  <c r="AI17" i="2"/>
  <c r="AG17" i="2"/>
  <c r="AF17" i="2"/>
  <c r="AM8" i="2"/>
  <c r="AL8" i="2"/>
  <c r="AJ8" i="2"/>
  <c r="AI8" i="2"/>
  <c r="AG8" i="2"/>
  <c r="AF8" i="2"/>
  <c r="L17" i="2"/>
  <c r="S17" i="2"/>
  <c r="R17" i="2"/>
  <c r="P17" i="2"/>
  <c r="O17" i="2"/>
  <c r="M17" i="2"/>
  <c r="T22" i="2"/>
  <c r="X76" i="2"/>
  <c r="W76" i="2"/>
  <c r="U76" i="2"/>
  <c r="T76" i="2"/>
  <c r="X73" i="2"/>
  <c r="W73" i="2"/>
  <c r="V73" i="2"/>
  <c r="X70" i="2"/>
  <c r="W70" i="2"/>
  <c r="V70" i="2"/>
  <c r="U70" i="2"/>
  <c r="X67" i="2"/>
  <c r="W67" i="2"/>
  <c r="V67" i="2"/>
  <c r="U67" i="2"/>
  <c r="X64" i="2"/>
  <c r="W64" i="2"/>
  <c r="V64" i="2"/>
  <c r="U64" i="2"/>
  <c r="X61" i="2"/>
  <c r="W61" i="2"/>
  <c r="V61" i="2"/>
  <c r="U61" i="2"/>
  <c r="X58" i="2"/>
  <c r="W58" i="2"/>
  <c r="V58" i="2"/>
  <c r="X55" i="2"/>
  <c r="W55" i="2"/>
  <c r="V55" i="2"/>
  <c r="U55" i="2"/>
  <c r="V49" i="2"/>
  <c r="X49" i="2"/>
  <c r="W49" i="2"/>
  <c r="X46" i="2"/>
  <c r="W46" i="2"/>
  <c r="V46" i="2"/>
  <c r="X34" i="2"/>
  <c r="V34" i="2"/>
  <c r="U34" i="2"/>
  <c r="T34" i="2"/>
  <c r="X31" i="2"/>
  <c r="V31" i="2"/>
  <c r="U31" i="2"/>
  <c r="T31" i="2"/>
  <c r="X25" i="2"/>
  <c r="V25" i="2"/>
  <c r="U25" i="2"/>
  <c r="T25" i="2"/>
  <c r="U22" i="2"/>
  <c r="X22" i="2"/>
  <c r="V22" i="2"/>
  <c r="T111" i="2"/>
  <c r="T103" i="2"/>
  <c r="J8" i="2"/>
  <c r="C6" i="1" s="1"/>
  <c r="BW52" i="2"/>
  <c r="AF5" i="3" l="1"/>
  <c r="D4" i="1"/>
  <c r="I6" i="1"/>
  <c r="BW85" i="2"/>
  <c r="BW82" i="2"/>
  <c r="BR3" i="2" s="1"/>
  <c r="BJ114" i="2" s="1"/>
  <c r="BG97" i="2"/>
  <c r="AU97" i="2"/>
  <c r="E55" i="2"/>
  <c r="X37" i="2"/>
  <c r="X40" i="2"/>
  <c r="X43" i="2"/>
  <c r="AN14" i="2"/>
  <c r="AM14" i="2"/>
  <c r="AL14" i="2"/>
  <c r="AK14" i="2"/>
  <c r="AJ14" i="2"/>
  <c r="AI14" i="2"/>
  <c r="AH14" i="2"/>
  <c r="AG14" i="2"/>
  <c r="AF14" i="2"/>
  <c r="AE14" i="2"/>
  <c r="AD14" i="2"/>
  <c r="AE5" i="2"/>
  <c r="T11" i="2"/>
  <c r="S11" i="2"/>
  <c r="R11" i="2"/>
  <c r="Q11" i="2"/>
  <c r="P11" i="2"/>
  <c r="O11" i="2"/>
  <c r="N11" i="2"/>
  <c r="M11" i="2"/>
  <c r="AN5" i="2"/>
  <c r="AM5" i="2"/>
  <c r="AL5" i="2"/>
  <c r="AK5" i="2"/>
  <c r="AJ5" i="2"/>
  <c r="AI5" i="2"/>
  <c r="AH5" i="2"/>
  <c r="AG5" i="2"/>
  <c r="AF5" i="2"/>
  <c r="B4" i="1" l="1"/>
  <c r="H6" i="1"/>
  <c r="J5" i="2"/>
  <c r="C4" i="1" s="1"/>
  <c r="AS3" i="2" l="1"/>
  <c r="BA43" i="2"/>
  <c r="CA43" i="2" s="1"/>
  <c r="BA40" i="2"/>
  <c r="CA40" i="2" s="1"/>
  <c r="BA37" i="2"/>
  <c r="CA37" i="2" s="1"/>
  <c r="AS43" i="2"/>
  <c r="BR43" i="2" s="1"/>
  <c r="AS40" i="2"/>
  <c r="BR40" i="2" s="1"/>
  <c r="AS37" i="2"/>
  <c r="BR37" i="2" s="1"/>
  <c r="BD22" i="2"/>
  <c r="AS111" i="2"/>
  <c r="BR111" i="2" s="1"/>
  <c r="AS107" i="2"/>
  <c r="BR107" i="2" s="1"/>
  <c r="AS103" i="2"/>
  <c r="BR103" i="2" s="1"/>
  <c r="AS100" i="2"/>
  <c r="BR100" i="2" s="1"/>
  <c r="AS91" i="2"/>
  <c r="BR91" i="2" s="1"/>
  <c r="AS88" i="2"/>
  <c r="BR88" i="2" s="1"/>
  <c r="BD85" i="2"/>
  <c r="AS85" i="2"/>
  <c r="BR85" i="2" s="1"/>
  <c r="BD82" i="2"/>
  <c r="BD76" i="2"/>
  <c r="AS76" i="2"/>
  <c r="BR76" i="2" s="1"/>
  <c r="BD73" i="2"/>
  <c r="AS73" i="2"/>
  <c r="BR73" i="2" s="1"/>
  <c r="BD70" i="2"/>
  <c r="AS70" i="2"/>
  <c r="BR70" i="2" s="1"/>
  <c r="BD67" i="2"/>
  <c r="AS67" i="2"/>
  <c r="BR67" i="2" s="1"/>
  <c r="BD64" i="2"/>
  <c r="BD61" i="2"/>
  <c r="AS61" i="2"/>
  <c r="BR61" i="2" s="1"/>
  <c r="BD58" i="2"/>
  <c r="AS58" i="2"/>
  <c r="BR58" i="2" s="1"/>
  <c r="BD55" i="2"/>
  <c r="AS52" i="2"/>
  <c r="BR52" i="2" s="1"/>
  <c r="AS49" i="2"/>
  <c r="BR49" i="2" s="1"/>
  <c r="BD49" i="2"/>
  <c r="BD46" i="2"/>
  <c r="AS46" i="2"/>
  <c r="BR46" i="2" s="1"/>
  <c r="BD34" i="2"/>
  <c r="BD31" i="2"/>
  <c r="AS31" i="2"/>
  <c r="BR31" i="2" s="1"/>
  <c r="BD25" i="2"/>
  <c r="AS25" i="2"/>
  <c r="BR25" i="2" s="1"/>
  <c r="AS22" i="2"/>
  <c r="BR22" i="2" s="1"/>
  <c r="BD17" i="2"/>
  <c r="CA17" i="2" s="1"/>
  <c r="BD14" i="2"/>
  <c r="CA14" i="2" s="1"/>
  <c r="BD11" i="2"/>
  <c r="CA11" i="2" s="1"/>
  <c r="BD8" i="2"/>
  <c r="CA8" i="2" s="1"/>
  <c r="AS8" i="2"/>
  <c r="BR8" i="2" s="1"/>
  <c r="AS17" i="2"/>
  <c r="BR17" i="2" s="1"/>
  <c r="AS11" i="2"/>
  <c r="BR11" i="2" s="1"/>
  <c r="BD5" i="2"/>
  <c r="CA5" i="2" s="1"/>
  <c r="AS5" i="2"/>
  <c r="BR5" i="2" s="1"/>
  <c r="G6" i="1" l="1"/>
  <c r="B2" i="1"/>
  <c r="BF6" i="1" l="1"/>
  <c r="BD6" i="1"/>
  <c r="S6" i="1"/>
  <c r="Q6" i="1"/>
  <c r="O6" i="1"/>
  <c r="AK24" i="3" l="1"/>
  <c r="BM97" i="2" s="1"/>
  <c r="AK13" i="3"/>
  <c r="BE97" i="2" s="1"/>
  <c r="AK11" i="3"/>
  <c r="BA97" i="2" l="1"/>
  <c r="AY97" i="2"/>
  <c r="AF4" i="3"/>
  <c r="T97" i="2" l="1"/>
  <c r="Y97" i="2"/>
  <c r="Y94" i="2"/>
  <c r="T94" i="2"/>
  <c r="AJ94" i="2" l="1"/>
  <c r="AE94" i="2" s="1"/>
  <c r="BB6" i="1" s="1"/>
  <c r="AJ97" i="2"/>
  <c r="AE97" i="2" s="1"/>
  <c r="CC6" i="1"/>
  <c r="CB6" i="1"/>
  <c r="CA6" i="1"/>
  <c r="BZ6" i="1"/>
  <c r="BY6" i="1"/>
  <c r="BX6" i="1"/>
  <c r="BV6" i="1"/>
  <c r="BT6" i="1"/>
  <c r="BU6" i="1"/>
  <c r="BR6" i="1"/>
  <c r="BQ6" i="1"/>
  <c r="BP6" i="1"/>
  <c r="BO6" i="1"/>
  <c r="BN6" i="1"/>
  <c r="BM6" i="1"/>
  <c r="BL6" i="1"/>
  <c r="BK6" i="1"/>
  <c r="BJ6" i="1"/>
  <c r="BI6" i="1"/>
  <c r="BH6" i="1"/>
  <c r="BG6" i="1"/>
  <c r="BE6" i="1" l="1"/>
  <c r="AK6" i="1"/>
  <c r="AX6" i="1"/>
  <c r="AD6" i="1"/>
  <c r="AJ6" i="1"/>
  <c r="V6" i="1"/>
  <c r="AH6" i="1"/>
  <c r="AG6" i="1"/>
  <c r="AF6" i="1"/>
  <c r="W6" i="1"/>
  <c r="AC6" i="1"/>
  <c r="AB6" i="1"/>
  <c r="AA6" i="1"/>
  <c r="Z6" i="1"/>
  <c r="Y6" i="1"/>
  <c r="X6" i="1"/>
  <c r="M6" i="1"/>
  <c r="P6" i="1"/>
  <c r="U6" i="1"/>
  <c r="T6" i="1"/>
  <c r="R6" i="1"/>
  <c r="N6" i="1"/>
  <c r="L6" i="1"/>
  <c r="J6" i="1"/>
  <c r="C2" i="1" l="1"/>
  <c r="BA6" i="1" l="1"/>
  <c r="E82" i="2" l="1"/>
  <c r="AS55" i="2" l="1"/>
  <c r="BR55" i="2" s="1"/>
  <c r="AS82" i="2"/>
  <c r="BR82" i="2" s="1"/>
  <c r="K6" i="1"/>
  <c r="BC6" i="1" l="1"/>
  <c r="CW6" i="1"/>
  <c r="CX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<sst xmlns="http://schemas.openxmlformats.org/spreadsheetml/2006/main" count="1428" uniqueCount="733">
  <si>
    <t>保険者番号</t>
    <rPh sb="0" eb="3">
      <t>ホケンシャ</t>
    </rPh>
    <rPh sb="3" eb="5">
      <t>バンゴウ</t>
    </rPh>
    <phoneticPr fontId="3"/>
  </si>
  <si>
    <t>保険者名</t>
    <rPh sb="0" eb="3">
      <t>ホケンシャ</t>
    </rPh>
    <rPh sb="3" eb="4">
      <t>メイ</t>
    </rPh>
    <phoneticPr fontId="3"/>
  </si>
  <si>
    <t>No1</t>
  </si>
  <si>
    <t>No2</t>
  </si>
  <si>
    <t>No3</t>
  </si>
  <si>
    <t>No4</t>
  </si>
  <si>
    <t>No5</t>
  </si>
  <si>
    <t>No6</t>
  </si>
  <si>
    <t>No7</t>
  </si>
  <si>
    <t>No8</t>
  </si>
  <si>
    <t>No9</t>
  </si>
  <si>
    <t>No10</t>
  </si>
  <si>
    <t>No11</t>
  </si>
  <si>
    <t>No12</t>
  </si>
  <si>
    <t>No13</t>
  </si>
  <si>
    <t>No14</t>
  </si>
  <si>
    <t>No15</t>
  </si>
  <si>
    <t>No16</t>
  </si>
  <si>
    <t>No17</t>
  </si>
  <si>
    <t>No18</t>
  </si>
  <si>
    <t>No19</t>
  </si>
  <si>
    <t>No20</t>
  </si>
  <si>
    <t>No21</t>
  </si>
  <si>
    <t>No22</t>
  </si>
  <si>
    <t>No23</t>
  </si>
  <si>
    <t>No24</t>
  </si>
  <si>
    <t>No25</t>
  </si>
  <si>
    <t>No26</t>
  </si>
  <si>
    <t>No27</t>
  </si>
  <si>
    <t>No28</t>
  </si>
  <si>
    <t>No29</t>
  </si>
  <si>
    <t>No30</t>
  </si>
  <si>
    <t>No31</t>
  </si>
  <si>
    <t>No32</t>
  </si>
  <si>
    <t>No33</t>
  </si>
  <si>
    <t>No34</t>
  </si>
  <si>
    <t>No35</t>
  </si>
  <si>
    <t>No36</t>
  </si>
  <si>
    <t>No37</t>
  </si>
  <si>
    <t>No38</t>
  </si>
  <si>
    <t>No39</t>
  </si>
  <si>
    <t>No40</t>
  </si>
  <si>
    <t>No41</t>
  </si>
  <si>
    <t>No42</t>
  </si>
  <si>
    <t>No43</t>
  </si>
  <si>
    <t>No44</t>
  </si>
  <si>
    <t>No45</t>
  </si>
  <si>
    <t>No46</t>
  </si>
  <si>
    <t>No47</t>
  </si>
  <si>
    <t>No48</t>
  </si>
  <si>
    <t>No49</t>
  </si>
  <si>
    <t>No50</t>
  </si>
  <si>
    <t>No51</t>
  </si>
  <si>
    <t>No52</t>
  </si>
  <si>
    <t>No53</t>
  </si>
  <si>
    <t>No54</t>
  </si>
  <si>
    <t>No55</t>
  </si>
  <si>
    <t>No56</t>
  </si>
  <si>
    <t>No57</t>
  </si>
  <si>
    <t>No58</t>
  </si>
  <si>
    <t>No59</t>
  </si>
  <si>
    <t>No60</t>
  </si>
  <si>
    <t>No61</t>
  </si>
  <si>
    <t>No62</t>
  </si>
  <si>
    <t>No63</t>
  </si>
  <si>
    <t>No64</t>
  </si>
  <si>
    <t>No65</t>
  </si>
  <si>
    <t>No66</t>
  </si>
  <si>
    <t>No67</t>
  </si>
  <si>
    <t>No68</t>
  </si>
  <si>
    <t>No69</t>
  </si>
  <si>
    <t>No70</t>
  </si>
  <si>
    <t>No71</t>
  </si>
  <si>
    <t>No72</t>
  </si>
  <si>
    <t>No73</t>
  </si>
  <si>
    <t>No74</t>
  </si>
  <si>
    <t>No75</t>
  </si>
  <si>
    <t>No76</t>
  </si>
  <si>
    <t>No77</t>
  </si>
  <si>
    <t>No78</t>
  </si>
  <si>
    <t>No79</t>
  </si>
  <si>
    <t>No80</t>
  </si>
  <si>
    <t>No81</t>
  </si>
  <si>
    <t>No82</t>
  </si>
  <si>
    <t>No83</t>
  </si>
  <si>
    <t>No84</t>
  </si>
  <si>
    <t>No85</t>
  </si>
  <si>
    <t>No86</t>
  </si>
  <si>
    <t>No87</t>
  </si>
  <si>
    <t>No88</t>
  </si>
  <si>
    <t>No89</t>
  </si>
  <si>
    <t>No90</t>
  </si>
  <si>
    <t>No91</t>
  </si>
  <si>
    <t>No92</t>
  </si>
  <si>
    <t>FKAC522</t>
    <phoneticPr fontId="3"/>
  </si>
  <si>
    <t>健診機関番号</t>
    <rPh sb="0" eb="2">
      <t>ケンシン</t>
    </rPh>
    <rPh sb="2" eb="4">
      <t>キカン</t>
    </rPh>
    <rPh sb="4" eb="6">
      <t>バンゴウ</t>
    </rPh>
    <phoneticPr fontId="3"/>
  </si>
  <si>
    <t>健診機関名</t>
    <rPh sb="0" eb="2">
      <t>ケンシン</t>
    </rPh>
    <rPh sb="2" eb="4">
      <t>キカン</t>
    </rPh>
    <rPh sb="4" eb="5">
      <t>メイ</t>
    </rPh>
    <phoneticPr fontId="3"/>
  </si>
  <si>
    <t>実施形態</t>
  </si>
  <si>
    <t>追加項目は次の列から入力してください</t>
  </si>
  <si>
    <t>1</t>
    <phoneticPr fontId="3"/>
  </si>
  <si>
    <t>9N001000000000001</t>
  </si>
  <si>
    <t>9N006000000000001</t>
  </si>
  <si>
    <t>9N011000000000001</t>
  </si>
  <si>
    <t>9N021000000000001</t>
  </si>
  <si>
    <t>9N016160100000001</t>
  </si>
  <si>
    <t>9N056000000000011</t>
  </si>
  <si>
    <t>9N056160400000049</t>
  </si>
  <si>
    <t>9N061000000000011</t>
  </si>
  <si>
    <t>9N061160800000049</t>
  </si>
  <si>
    <t>9N066000000000011</t>
  </si>
  <si>
    <t>9N066160800000049</t>
  </si>
  <si>
    <t>9A755000000000001</t>
  </si>
  <si>
    <t>9A765000000000001</t>
  </si>
  <si>
    <t>3F070000002327101</t>
  </si>
  <si>
    <t>3F077000002327101</t>
  </si>
  <si>
    <t>3B035000002327201</t>
  </si>
  <si>
    <t>3B045000002327201</t>
  </si>
  <si>
    <t>3B090000002327101</t>
  </si>
  <si>
    <t>3C020000002327101</t>
  </si>
  <si>
    <t>3D010000001926101</t>
  </si>
  <si>
    <t>3D045000001906202</t>
  </si>
  <si>
    <t>1A020000000191111</t>
  </si>
  <si>
    <t>2A040000001930102</t>
  </si>
  <si>
    <t>2A030000001930101</t>
  </si>
  <si>
    <t>2A020000001930101</t>
  </si>
  <si>
    <t>2A020161001930149</t>
  </si>
  <si>
    <t>9A110160800000049</t>
  </si>
  <si>
    <t>9A110161000000049</t>
  </si>
  <si>
    <t>9E100166000000011</t>
  </si>
  <si>
    <t>9E100160900000049</t>
  </si>
  <si>
    <t>9E100161000000049</t>
  </si>
  <si>
    <t>9N501000000000011</t>
  </si>
  <si>
    <t>9N506000000000011</t>
  </si>
  <si>
    <t>9N511000000000049</t>
  </si>
  <si>
    <t>9N516000000000049</t>
  </si>
  <si>
    <t>9N701000000000011</t>
  </si>
  <si>
    <t>9N706000000000011</t>
  </si>
  <si>
    <t>9N711000000000011</t>
  </si>
  <si>
    <t>9N716000000000011</t>
  </si>
  <si>
    <t>9N721000000000011</t>
  </si>
  <si>
    <t>9N726000000000011</t>
  </si>
  <si>
    <t>9N731000000000011</t>
  </si>
  <si>
    <t>9N736000000000011</t>
  </si>
  <si>
    <t>9N741000000000011</t>
  </si>
  <si>
    <t>9N746000000000011</t>
  </si>
  <si>
    <t>9N751000000000011</t>
  </si>
  <si>
    <t>9N756000000000011</t>
  </si>
  <si>
    <t>9N761000000000011</t>
  </si>
  <si>
    <t>9N766000000000011</t>
  </si>
  <si>
    <t>9N771000000000011</t>
  </si>
  <si>
    <t>9N776000000000011</t>
  </si>
  <si>
    <t>9N781000000000011</t>
  </si>
  <si>
    <t>9N786000000000011</t>
  </si>
  <si>
    <t>9N791000000000011</t>
  </si>
  <si>
    <t>9N796000000000011</t>
  </si>
  <si>
    <t>9N801000000000011</t>
  </si>
  <si>
    <t>9N806000000000011</t>
  </si>
  <si>
    <t>/</t>
    <phoneticPr fontId="3"/>
  </si>
  <si>
    <t>健診結果登録区分</t>
    <rPh sb="0" eb="2">
      <t>ケンシン</t>
    </rPh>
    <rPh sb="2" eb="4">
      <t>ケッカ</t>
    </rPh>
    <rPh sb="4" eb="6">
      <t>トウロク</t>
    </rPh>
    <rPh sb="6" eb="8">
      <t>クブン</t>
    </rPh>
    <phoneticPr fontId="3"/>
  </si>
  <si>
    <t>氏名</t>
    <rPh sb="0" eb="2">
      <t>シメイ</t>
    </rPh>
    <phoneticPr fontId="3"/>
  </si>
  <si>
    <t>被保険者証等枝番</t>
    <rPh sb="0" eb="4">
      <t>ヒホケンシャ</t>
    </rPh>
    <rPh sb="4" eb="5">
      <t>ショウ</t>
    </rPh>
    <rPh sb="5" eb="6">
      <t>トウ</t>
    </rPh>
    <rPh sb="6" eb="8">
      <t>エダバン</t>
    </rPh>
    <phoneticPr fontId="3"/>
  </si>
  <si>
    <t>身長</t>
  </si>
  <si>
    <t>体重</t>
  </si>
  <si>
    <t>内臓脂肪面積</t>
  </si>
  <si>
    <t>腹囲(実測）</t>
  </si>
  <si>
    <t>既往歴</t>
  </si>
  <si>
    <t>具体的な既往歴</t>
  </si>
  <si>
    <t>自覚症状</t>
  </si>
  <si>
    <t>他覚症状</t>
  </si>
  <si>
    <t>収縮期血圧(その他)</t>
  </si>
  <si>
    <t>拡張期血圧(その他)</t>
  </si>
  <si>
    <t>採血時間(食後)</t>
  </si>
  <si>
    <t>HDLコレステロール</t>
  </si>
  <si>
    <t>LDLコレステロール</t>
  </si>
  <si>
    <t>non-HDLコレステロール</t>
  </si>
  <si>
    <t>AST(GOT)</t>
  </si>
  <si>
    <t>ALT(GPT)</t>
  </si>
  <si>
    <t>γ-GT(γ-GTP)</t>
  </si>
  <si>
    <t>尿糖</t>
  </si>
  <si>
    <t>尿蛋白</t>
  </si>
  <si>
    <t>赤血球数</t>
  </si>
  <si>
    <t>貧血検査(実施理由)</t>
  </si>
  <si>
    <t>心電図(所見の有無)</t>
  </si>
  <si>
    <t>心電図(所見)</t>
  </si>
  <si>
    <t>心電図(実施理由)</t>
  </si>
  <si>
    <t>眼底検査(キースワグナー分類)</t>
  </si>
  <si>
    <t>眼底検査(その他の所見)</t>
  </si>
  <si>
    <t>eGFR</t>
  </si>
  <si>
    <t>医師の診断(判定)</t>
  </si>
  <si>
    <t>服薬1(血圧)</t>
  </si>
  <si>
    <t>服薬2(血糖)</t>
  </si>
  <si>
    <t>服薬3(脂質)</t>
  </si>
  <si>
    <t>既往歴1(脳血管)</t>
  </si>
  <si>
    <t>既往歴2(心血管)</t>
  </si>
  <si>
    <t>既往歴3(腎不全･人工透析)</t>
  </si>
  <si>
    <t>20歳からの体重変化</t>
  </si>
  <si>
    <t>30分以上の運動習慣</t>
  </si>
  <si>
    <t>食べ方1(早食い等)</t>
  </si>
  <si>
    <t>食べ方2(就寝前)</t>
  </si>
  <si>
    <t>食べ方3(夜食/間食)</t>
  </si>
  <si>
    <t>9</t>
  </si>
  <si>
    <t>年</t>
    <rPh sb="0" eb="1">
      <t>ネン</t>
    </rPh>
    <phoneticPr fontId="7"/>
  </si>
  <si>
    <t>月</t>
    <rPh sb="0" eb="1">
      <t>ツキ</t>
    </rPh>
    <phoneticPr fontId="7"/>
  </si>
  <si>
    <t>検査結果</t>
    <rPh sb="0" eb="2">
      <t>ケンサ</t>
    </rPh>
    <rPh sb="2" eb="4">
      <t>ケッカ</t>
    </rPh>
    <phoneticPr fontId="7"/>
  </si>
  <si>
    <t>身長</t>
    <rPh sb="0" eb="2">
      <t>シンチョウ</t>
    </rPh>
    <phoneticPr fontId="7"/>
  </si>
  <si>
    <t>.</t>
    <phoneticPr fontId="7"/>
  </si>
  <si>
    <t>体重</t>
    <rPh sb="0" eb="2">
      <t>タイジュウ</t>
    </rPh>
    <phoneticPr fontId="7"/>
  </si>
  <si>
    <t>診察</t>
    <rPh sb="0" eb="2">
      <t>シンサツ</t>
    </rPh>
    <phoneticPr fontId="7"/>
  </si>
  <si>
    <t>既往歴</t>
    <rPh sb="0" eb="2">
      <t>キオウ</t>
    </rPh>
    <rPh sb="2" eb="3">
      <t>レキ</t>
    </rPh>
    <phoneticPr fontId="7"/>
  </si>
  <si>
    <t>自覚症状</t>
    <rPh sb="0" eb="2">
      <t>ジカク</t>
    </rPh>
    <rPh sb="2" eb="4">
      <t>ショウジョウ</t>
    </rPh>
    <phoneticPr fontId="7"/>
  </si>
  <si>
    <t>他覚症状</t>
    <rPh sb="0" eb="2">
      <t>タカク</t>
    </rPh>
    <rPh sb="2" eb="4">
      <t>ショウジョウ</t>
    </rPh>
    <phoneticPr fontId="7"/>
  </si>
  <si>
    <t>血圧</t>
    <rPh sb="0" eb="2">
      <t>ケツアツ</t>
    </rPh>
    <phoneticPr fontId="7"/>
  </si>
  <si>
    <t>収縮期血圧</t>
    <rPh sb="0" eb="2">
      <t>シュウシュク</t>
    </rPh>
    <rPh sb="2" eb="3">
      <t>キ</t>
    </rPh>
    <rPh sb="3" eb="5">
      <t>ケツアツ</t>
    </rPh>
    <phoneticPr fontId="7"/>
  </si>
  <si>
    <t>mmHg</t>
  </si>
  <si>
    <t>拡張期血圧</t>
    <rPh sb="0" eb="3">
      <t>カクチョウキ</t>
    </rPh>
    <rPh sb="3" eb="5">
      <t>ケツアツ</t>
    </rPh>
    <phoneticPr fontId="7"/>
  </si>
  <si>
    <t>mg/dl</t>
  </si>
  <si>
    <t>HDL-コレステロール</t>
    <phoneticPr fontId="7"/>
  </si>
  <si>
    <t>AST（GOT）</t>
    <phoneticPr fontId="7"/>
  </si>
  <si>
    <t>ALT（GPT）</t>
    <phoneticPr fontId="7"/>
  </si>
  <si>
    <t>γーGT（γーGTP)</t>
    <phoneticPr fontId="7"/>
  </si>
  <si>
    <t>血清クレアチニン</t>
    <rPh sb="0" eb="2">
      <t>ケッセイ</t>
    </rPh>
    <phoneticPr fontId="7"/>
  </si>
  <si>
    <t>mg/dl</t>
    <phoneticPr fontId="7"/>
  </si>
  <si>
    <t>尿検査</t>
    <rPh sb="0" eb="1">
      <t>ニョウ</t>
    </rPh>
    <rPh sb="1" eb="3">
      <t>ケンサ</t>
    </rPh>
    <phoneticPr fontId="7"/>
  </si>
  <si>
    <t>●検査日は、医師の総合判断日と同一の年度で、各検査を行った最初の日としてください。（総合判断日より３か月前まで）</t>
    <rPh sb="1" eb="4">
      <t>ケンサビ</t>
    </rPh>
    <rPh sb="6" eb="8">
      <t>イシ</t>
    </rPh>
    <rPh sb="9" eb="11">
      <t>ソウゴウ</t>
    </rPh>
    <rPh sb="11" eb="13">
      <t>ハンダン</t>
    </rPh>
    <rPh sb="13" eb="14">
      <t>ビ</t>
    </rPh>
    <rPh sb="15" eb="17">
      <t>ドウイツ</t>
    </rPh>
    <rPh sb="18" eb="20">
      <t>ネンド</t>
    </rPh>
    <rPh sb="22" eb="25">
      <t>カクケンサ</t>
    </rPh>
    <rPh sb="26" eb="27">
      <t>オコナ</t>
    </rPh>
    <rPh sb="29" eb="31">
      <t>サイショ</t>
    </rPh>
    <rPh sb="32" eb="33">
      <t>ヒ</t>
    </rPh>
    <rPh sb="42" eb="47">
      <t>ソウゴウハンダンビ</t>
    </rPh>
    <rPh sb="51" eb="53">
      <t>ゲツマエ</t>
    </rPh>
    <phoneticPr fontId="7"/>
  </si>
  <si>
    <t>医療機関名</t>
    <rPh sb="0" eb="2">
      <t>イリョウ</t>
    </rPh>
    <rPh sb="2" eb="4">
      <t>キカン</t>
    </rPh>
    <rPh sb="4" eb="5">
      <t>メイ</t>
    </rPh>
    <phoneticPr fontId="7"/>
  </si>
  <si>
    <t>医療機関番号</t>
    <rPh sb="0" eb="2">
      <t>イリョウ</t>
    </rPh>
    <rPh sb="2" eb="4">
      <t>キカン</t>
    </rPh>
    <rPh sb="4" eb="6">
      <t>バンゴウ</t>
    </rPh>
    <phoneticPr fontId="7"/>
  </si>
  <si>
    <t>保険者番号</t>
    <phoneticPr fontId="3"/>
  </si>
  <si>
    <t>HbA1c（NGSP）</t>
    <phoneticPr fontId="7"/>
  </si>
  <si>
    <t>受診券整理番号</t>
    <rPh sb="0" eb="2">
      <t>ジュシン</t>
    </rPh>
    <rPh sb="2" eb="3">
      <t>ケン</t>
    </rPh>
    <rPh sb="3" eb="5">
      <t>セイリ</t>
    </rPh>
    <rPh sb="5" eb="7">
      <t>バンゴウ</t>
    </rPh>
    <phoneticPr fontId="3"/>
  </si>
  <si>
    <t>氏名</t>
    <rPh sb="0" eb="2">
      <t>シメイ</t>
    </rPh>
    <phoneticPr fontId="3"/>
  </si>
  <si>
    <t>生年月日</t>
    <rPh sb="0" eb="4">
      <t>セイネンガッピ</t>
    </rPh>
    <phoneticPr fontId="3"/>
  </si>
  <si>
    <t>日</t>
    <rPh sb="0" eb="1">
      <t>ヒ</t>
    </rPh>
    <phoneticPr fontId="3"/>
  </si>
  <si>
    <t>性別</t>
    <rPh sb="0" eb="2">
      <t>セイベツ</t>
    </rPh>
    <phoneticPr fontId="3"/>
  </si>
  <si>
    <t>検査日</t>
    <rPh sb="0" eb="3">
      <t>ケンサビ</t>
    </rPh>
    <phoneticPr fontId="3"/>
  </si>
  <si>
    <t>医師の総合判断日</t>
    <rPh sb="0" eb="2">
      <t>イシ</t>
    </rPh>
    <rPh sb="3" eb="5">
      <t>ソウゴウ</t>
    </rPh>
    <rPh sb="5" eb="7">
      <t>ハンダン</t>
    </rPh>
    <rPh sb="7" eb="8">
      <t>ヒ</t>
    </rPh>
    <phoneticPr fontId="3"/>
  </si>
  <si>
    <t>eGFR</t>
    <phoneticPr fontId="7"/>
  </si>
  <si>
    <t>腹囲</t>
    <phoneticPr fontId="7"/>
  </si>
  <si>
    <t>㎝</t>
  </si>
  <si>
    <t>BMI</t>
    <phoneticPr fontId="7"/>
  </si>
  <si>
    <t>（</t>
    <phoneticPr fontId="7"/>
  </si>
  <si>
    <t>）</t>
    <phoneticPr fontId="7"/>
  </si>
  <si>
    <t>%</t>
    <phoneticPr fontId="7"/>
  </si>
  <si>
    <t>No.</t>
    <phoneticPr fontId="7"/>
  </si>
  <si>
    <t>質問事項</t>
  </si>
  <si>
    <t>現在、血圧を下げる薬を服用していますか。</t>
    <rPh sb="0" eb="2">
      <t>ゲンザイ</t>
    </rPh>
    <rPh sb="3" eb="5">
      <t>ケツアツ</t>
    </rPh>
    <rPh sb="6" eb="7">
      <t>サ</t>
    </rPh>
    <rPh sb="9" eb="10">
      <t>クスリ</t>
    </rPh>
    <rPh sb="11" eb="13">
      <t>フクヨウ</t>
    </rPh>
    <phoneticPr fontId="5"/>
  </si>
  <si>
    <t>現在、インスリン注射又は血糖を下げる薬を服用していますか。</t>
    <rPh sb="0" eb="2">
      <t>ゲンザイ</t>
    </rPh>
    <rPh sb="8" eb="10">
      <t>チュウシャ</t>
    </rPh>
    <rPh sb="10" eb="11">
      <t>マタ</t>
    </rPh>
    <rPh sb="20" eb="22">
      <t>フクヨウ</t>
    </rPh>
    <phoneticPr fontId="5"/>
  </si>
  <si>
    <t>現在、コレステロールや中性脂肪を下げる薬を服用していますか。</t>
    <rPh sb="0" eb="2">
      <t>ゲンザイ</t>
    </rPh>
    <rPh sb="11" eb="13">
      <t>チュウセイ</t>
    </rPh>
    <rPh sb="13" eb="15">
      <t>シボウ</t>
    </rPh>
    <rPh sb="16" eb="17">
      <t>サ</t>
    </rPh>
    <rPh sb="19" eb="20">
      <t>クスリ</t>
    </rPh>
    <rPh sb="21" eb="23">
      <t>フクヨウ</t>
    </rPh>
    <phoneticPr fontId="5"/>
  </si>
  <si>
    <t>医師から、貧血といわれたことがありますか。</t>
    <phoneticPr fontId="7"/>
  </si>
  <si>
    <t>20歳の時の体重から10㎏以上増加していますか。</t>
    <phoneticPr fontId="9"/>
  </si>
  <si>
    <t>日常生活において歩行又は同等の身体活動を1日1時間以上実施していますか。</t>
    <phoneticPr fontId="5"/>
  </si>
  <si>
    <t>ほぼ同じ年齢の同性と比較して歩く速度が速いですか。</t>
    <phoneticPr fontId="5"/>
  </si>
  <si>
    <t>食事をかんで食べる時の状態はどれにあてはまりますか。</t>
    <rPh sb="0" eb="2">
      <t>ショクジ</t>
    </rPh>
    <rPh sb="6" eb="7">
      <t>タ</t>
    </rPh>
    <rPh sb="9" eb="10">
      <t>トキ</t>
    </rPh>
    <rPh sb="11" eb="13">
      <t>ジョウタイ</t>
    </rPh>
    <phoneticPr fontId="5"/>
  </si>
  <si>
    <t>人と比較して食べる速度が速いですか。</t>
  </si>
  <si>
    <t>就寝前の2時間以内に夕食をとることが週に3回以上ありますか。</t>
    <phoneticPr fontId="5"/>
  </si>
  <si>
    <t>朝昼夕の3食以外に間食や甘い飲み物を摂取していますか。</t>
    <rPh sb="0" eb="1">
      <t>アサ</t>
    </rPh>
    <rPh sb="1" eb="2">
      <t>ヒル</t>
    </rPh>
    <rPh sb="2" eb="3">
      <t>ユウ</t>
    </rPh>
    <rPh sb="5" eb="6">
      <t>ショク</t>
    </rPh>
    <rPh sb="6" eb="8">
      <t>イガイ</t>
    </rPh>
    <rPh sb="9" eb="11">
      <t>カンショク</t>
    </rPh>
    <rPh sb="12" eb="13">
      <t>アマ</t>
    </rPh>
    <rPh sb="14" eb="15">
      <t>ノ</t>
    </rPh>
    <rPh sb="16" eb="17">
      <t>モノ</t>
    </rPh>
    <rPh sb="18" eb="20">
      <t>セッシュ</t>
    </rPh>
    <phoneticPr fontId="5"/>
  </si>
  <si>
    <t>毎日</t>
    <phoneticPr fontId="7"/>
  </si>
  <si>
    <t>朝食を抜くことが週に3回以上ありますか。</t>
  </si>
  <si>
    <t>週5～6日</t>
    <phoneticPr fontId="7"/>
  </si>
  <si>
    <t>③</t>
    <phoneticPr fontId="7"/>
  </si>
  <si>
    <t>週3～4日</t>
    <phoneticPr fontId="7"/>
  </si>
  <si>
    <t>④</t>
    <phoneticPr fontId="7"/>
  </si>
  <si>
    <t>週1～2日</t>
    <phoneticPr fontId="7"/>
  </si>
  <si>
    <t>⑤</t>
    <phoneticPr fontId="7"/>
  </si>
  <si>
    <t>月に1～3日</t>
    <phoneticPr fontId="7"/>
  </si>
  <si>
    <t>⑥</t>
    <phoneticPr fontId="7"/>
  </si>
  <si>
    <t>月に1日未満</t>
    <phoneticPr fontId="7"/>
  </si>
  <si>
    <t>⑦</t>
    <phoneticPr fontId="7"/>
  </si>
  <si>
    <t>やめた</t>
    <phoneticPr fontId="7"/>
  </si>
  <si>
    <t>⑧</t>
    <phoneticPr fontId="7"/>
  </si>
  <si>
    <t>飲まない(飲めない)</t>
    <phoneticPr fontId="7"/>
  </si>
  <si>
    <t>2～3合未満</t>
    <phoneticPr fontId="7"/>
  </si>
  <si>
    <t>3～5合未満</t>
    <phoneticPr fontId="7"/>
  </si>
  <si>
    <t>睡眠で休養が十分とれていますか。</t>
    <phoneticPr fontId="5"/>
  </si>
  <si>
    <t>運動や食生活等の生活習慣を改善してみようと思いますか。</t>
    <phoneticPr fontId="5"/>
  </si>
  <si>
    <t>①</t>
    <phoneticPr fontId="7"/>
  </si>
  <si>
    <t>改善するつもりはない</t>
    <phoneticPr fontId="7"/>
  </si>
  <si>
    <t>㎏</t>
  </si>
  <si>
    <t>㎠</t>
    <phoneticPr fontId="7"/>
  </si>
  <si>
    <t>㎏/㎡</t>
    <phoneticPr fontId="7"/>
  </si>
  <si>
    <t>尿糖</t>
    <phoneticPr fontId="7"/>
  </si>
  <si>
    <t>尿蛋白</t>
    <phoneticPr fontId="7"/>
  </si>
  <si>
    <t>メタボリックシンドローム判定</t>
    <phoneticPr fontId="7"/>
  </si>
  <si>
    <t>医師の判断（判定）</t>
    <phoneticPr fontId="7"/>
  </si>
  <si>
    <t>その他、所見等記入欄</t>
    <phoneticPr fontId="7"/>
  </si>
  <si>
    <t>医師の氏名</t>
    <phoneticPr fontId="7"/>
  </si>
  <si>
    <t>基準該当</t>
    <rPh sb="0" eb="4">
      <t>キジュンガイトウ</t>
    </rPh>
    <phoneticPr fontId="7"/>
  </si>
  <si>
    <t>判定不能</t>
    <rPh sb="0" eb="2">
      <t>ハンテイ</t>
    </rPh>
    <rPh sb="2" eb="4">
      <t>フノウ</t>
    </rPh>
    <phoneticPr fontId="7"/>
  </si>
  <si>
    <t>非該当</t>
    <rPh sb="0" eb="3">
      <t>ヒガイトウ</t>
    </rPh>
    <phoneticPr fontId="7"/>
  </si>
  <si>
    <t>予備群該当</t>
    <rPh sb="0" eb="2">
      <t>ヨビ</t>
    </rPh>
    <rPh sb="2" eb="3">
      <t>グン</t>
    </rPh>
    <rPh sb="3" eb="5">
      <t>ガイトウ</t>
    </rPh>
    <phoneticPr fontId="7"/>
  </si>
  <si>
    <t>●太枠は必須項目となっており、記載のない場合は返戻となります。□は✓を記載してください。</t>
    <rPh sb="1" eb="3">
      <t>フトワク</t>
    </rPh>
    <rPh sb="4" eb="6">
      <t>ヒッス</t>
    </rPh>
    <rPh sb="6" eb="8">
      <t>コウモク</t>
    </rPh>
    <rPh sb="15" eb="17">
      <t>キサイ</t>
    </rPh>
    <rPh sb="20" eb="22">
      <t>バアイ</t>
    </rPh>
    <rPh sb="23" eb="25">
      <t>ヘンレイ</t>
    </rPh>
    <rPh sb="35" eb="37">
      <t>キサイ</t>
    </rPh>
    <phoneticPr fontId="7"/>
  </si>
  <si>
    <t>●排尿障害等で尿検査を実施できない場合、その理由を「尿検査未実施の理由」から選択してください。</t>
    <rPh sb="1" eb="3">
      <t>ハイニョウ</t>
    </rPh>
    <rPh sb="3" eb="6">
      <t>ショウガイトウ</t>
    </rPh>
    <rPh sb="11" eb="13">
      <t>ジッシ</t>
    </rPh>
    <rPh sb="17" eb="19">
      <t>バアイ</t>
    </rPh>
    <rPh sb="22" eb="24">
      <t>リユウ</t>
    </rPh>
    <rPh sb="26" eb="27">
      <t>ニョウ</t>
    </rPh>
    <rPh sb="27" eb="29">
      <t>ケンサ</t>
    </rPh>
    <rPh sb="29" eb="32">
      <t>ミジッシ</t>
    </rPh>
    <rPh sb="33" eb="35">
      <t>リユウ</t>
    </rPh>
    <rPh sb="38" eb="40">
      <t>センタク</t>
    </rPh>
    <phoneticPr fontId="7"/>
  </si>
  <si>
    <t>いいえ</t>
  </si>
  <si>
    <t>はい</t>
  </si>
  <si>
    <t>③いいえ (①②以外)</t>
    <phoneticPr fontId="7"/>
  </si>
  <si>
    <t>②</t>
    <phoneticPr fontId="7"/>
  </si>
  <si>
    <t>はい</t>
    <phoneticPr fontId="3"/>
  </si>
  <si>
    <t>いいえ</t>
    <phoneticPr fontId="3"/>
  </si>
  <si>
    <t>何でもかんで食べることができる</t>
  </si>
  <si>
    <t>ほとんどかめない</t>
  </si>
  <si>
    <t>速い</t>
  </si>
  <si>
    <t>普通</t>
  </si>
  <si>
    <t>遅い</t>
    <phoneticPr fontId="3"/>
  </si>
  <si>
    <t>毎日</t>
  </si>
  <si>
    <t>時々</t>
  </si>
  <si>
    <t>ほとんど摂取しない</t>
  </si>
  <si>
    <t>改善するつもりである(概ね6ヶ月以内)</t>
    <phoneticPr fontId="7"/>
  </si>
  <si>
    <t>既に改善に取り組んでいる(6ヶ月未満)</t>
    <phoneticPr fontId="7"/>
  </si>
  <si>
    <t>既に改善に取り組んでいる(6ヶ月以上)</t>
    <phoneticPr fontId="7"/>
  </si>
  <si>
    <t>医師から、脳卒中(脳出血、脳梗塞等)にかかっているといわれたり、治療を受けたことがありますか。</t>
  </si>
  <si>
    <t>医師から、心臓病(狭心症、心筋梗塞等)にかかっているといわれたり、治療を受けたことがありますか。</t>
  </si>
  <si>
    <t>医師から、慢性腎臓病や腎不全にかかっているといわれたり、治療(人工透析など)を受けていますか。</t>
    <rPh sb="5" eb="7">
      <t>マンセイ</t>
    </rPh>
    <rPh sb="7" eb="10">
      <t>ジンゾウビョウ</t>
    </rPh>
    <rPh sb="11" eb="14">
      <t>ジンフゼン</t>
    </rPh>
    <phoneticPr fontId="5"/>
  </si>
  <si>
    <t>飲酒日の1日当たりの飲酒量は、どのくらいですか。
日本酒1合(アルコール度数15度･180ml)の目安：ビール(同5度･500ml)、焼酎(同25度･約110ml)、ワイン(同14度･約180ml)、ウイスキー(同43度･60ml)、缶チューハイ(同5度･約500ml、同7度･約350ml)</t>
    <rPh sb="25" eb="28">
      <t>ニホンシュ</t>
    </rPh>
    <rPh sb="36" eb="38">
      <t>ドスウ</t>
    </rPh>
    <rPh sb="40" eb="41">
      <t>ド</t>
    </rPh>
    <rPh sb="57" eb="58">
      <t>ドウ</t>
    </rPh>
    <rPh sb="59" eb="60">
      <t>ド</t>
    </rPh>
    <rPh sb="76" eb="77">
      <t>ヤク</t>
    </rPh>
    <rPh sb="93" eb="94">
      <t>ヤク</t>
    </rPh>
    <rPh sb="118" eb="119">
      <t>カン</t>
    </rPh>
    <rPh sb="136" eb="137">
      <t>ドウ</t>
    </rPh>
    <rPh sb="138" eb="139">
      <t>ド</t>
    </rPh>
    <rPh sb="140" eb="141">
      <t>ヤク</t>
    </rPh>
    <phoneticPr fontId="5"/>
  </si>
  <si>
    <t>ml/min/1.73㎡</t>
    <phoneticPr fontId="7"/>
  </si>
  <si>
    <t>はい(条件1と条件2を両方満たす)</t>
    <phoneticPr fontId="3"/>
  </si>
  <si>
    <t>歯や歯ぐき、かみあわせなど気になる部分があり、かみにくいことがある</t>
    <phoneticPr fontId="3"/>
  </si>
  <si>
    <t>近いうちに(概ね1ヶ月以内)改善するつもりであり、少しずつ始めている</t>
    <phoneticPr fontId="7"/>
  </si>
  <si>
    <t>1回30分以上の軽く汗をかく運動を週2日以上、1年以上実施していますか。</t>
  </si>
  <si>
    <t>選択肢</t>
    <rPh sb="0" eb="2">
      <t>センタク</t>
    </rPh>
    <phoneticPr fontId="5"/>
  </si>
  <si>
    <t>以前は吸っていたが、最近1か月間は吸っていない（条件2のみ満たす）</t>
    <phoneticPr fontId="3"/>
  </si>
  <si>
    <t>回答欄</t>
    <rPh sb="0" eb="2">
      <t>カイトウ</t>
    </rPh>
    <rPh sb="2" eb="3">
      <t>ラン</t>
    </rPh>
    <phoneticPr fontId="3"/>
  </si>
  <si>
    <t>①</t>
  </si>
  <si>
    <t>1合未満</t>
  </si>
  <si>
    <t>②</t>
  </si>
  <si>
    <t>1～2合未満</t>
  </si>
  <si>
    <t>⑤</t>
  </si>
  <si>
    <t>5合以上</t>
  </si>
  <si>
    <t>お酒(日本酒、焼酎、ビール、洋酒など)を飲む頻度は、どのくらいですか。
※ 「やめた」とは過去に月1回以上の習慣的な飲酒歴があった人のうち、最近1年以上酒類を摂取していない人</t>
    <rPh sb="3" eb="6">
      <t>ニホンシュ</t>
    </rPh>
    <rPh sb="45" eb="47">
      <t>カコ</t>
    </rPh>
    <rPh sb="48" eb="49">
      <t>ツキ</t>
    </rPh>
    <rPh sb="50" eb="53">
      <t>カイイジョウ</t>
    </rPh>
    <rPh sb="54" eb="57">
      <t>シュウカンテキ</t>
    </rPh>
    <rPh sb="58" eb="61">
      <t>インシュレキ</t>
    </rPh>
    <rPh sb="70" eb="72">
      <t>サイキン</t>
    </rPh>
    <rPh sb="73" eb="74">
      <t>ネン</t>
    </rPh>
    <rPh sb="74" eb="76">
      <t>イジョウ</t>
    </rPh>
    <rPh sb="76" eb="78">
      <t>サケルイ</t>
    </rPh>
    <rPh sb="79" eb="81">
      <t>セッシュ</t>
    </rPh>
    <rPh sb="86" eb="87">
      <t>ヒト</t>
    </rPh>
    <phoneticPr fontId="5"/>
  </si>
  <si>
    <t xml:space="preserve">現在、たばこを習慣的に吸っていますか。
※ 「習慣的に喫煙している人」とは、条件1と条件2を両方満たす人
 条件1：最近1ヶ月間吸っている
 条件2：生涯で6ヶ月間以上吸っている、又は合計100本以上吸っている　　　　　   </t>
    <rPh sb="23" eb="26">
      <t>シュウカンテキ</t>
    </rPh>
    <rPh sb="27" eb="29">
      <t>キツエン</t>
    </rPh>
    <rPh sb="38" eb="40">
      <t>ジョウケン</t>
    </rPh>
    <rPh sb="42" eb="44">
      <t>ジョウケン</t>
    </rPh>
    <rPh sb="46" eb="48">
      <t>リョウホウ</t>
    </rPh>
    <rPh sb="48" eb="49">
      <t>ミ</t>
    </rPh>
    <rPh sb="51" eb="52">
      <t>ヒト</t>
    </rPh>
    <rPh sb="59" eb="61">
      <t>サイキン</t>
    </rPh>
    <rPh sb="63" eb="64">
      <t>ゲツ</t>
    </rPh>
    <rPh sb="64" eb="65">
      <t>カン</t>
    </rPh>
    <rPh sb="65" eb="66">
      <t>ス</t>
    </rPh>
    <rPh sb="76" eb="78">
      <t>ショウガイ</t>
    </rPh>
    <rPh sb="81" eb="82">
      <t>ゲツ</t>
    </rPh>
    <rPh sb="82" eb="83">
      <t>カン</t>
    </rPh>
    <rPh sb="83" eb="85">
      <t>イジョウ</t>
    </rPh>
    <rPh sb="85" eb="86">
      <t>ス</t>
    </rPh>
    <phoneticPr fontId="5"/>
  </si>
  <si>
    <r>
      <rPr>
        <b/>
        <sz val="11"/>
        <color theme="1"/>
        <rFont val="MS UI Gothic"/>
        <family val="3"/>
        <charset val="128"/>
      </rPr>
      <t xml:space="preserve">【本人記入欄】（代筆可）　 </t>
    </r>
    <r>
      <rPr>
        <b/>
        <sz val="9"/>
        <color theme="1"/>
        <rFont val="MS UI Gothic"/>
        <family val="3"/>
        <charset val="128"/>
      </rPr>
      <t>※選択肢の番号を回答欄に記入してください。</t>
    </r>
    <rPh sb="1" eb="3">
      <t>ホンニン</t>
    </rPh>
    <rPh sb="3" eb="6">
      <t>キニュウラン</t>
    </rPh>
    <rPh sb="8" eb="10">
      <t>ダイヒツ</t>
    </rPh>
    <rPh sb="10" eb="11">
      <t>カ</t>
    </rPh>
    <phoneticPr fontId="7"/>
  </si>
  <si>
    <t>00350017</t>
  </si>
  <si>
    <t>00350025</t>
  </si>
  <si>
    <t>00350033</t>
  </si>
  <si>
    <t>00350066</t>
  </si>
  <si>
    <t>00350074</t>
  </si>
  <si>
    <t>00350082</t>
  </si>
  <si>
    <t>00350090</t>
  </si>
  <si>
    <t>00350108</t>
  </si>
  <si>
    <t>00350124</t>
  </si>
  <si>
    <t>00350132</t>
  </si>
  <si>
    <t>00350157</t>
  </si>
  <si>
    <t>00350199</t>
  </si>
  <si>
    <t>00350280</t>
  </si>
  <si>
    <t>00350306</t>
  </si>
  <si>
    <t>00350314</t>
  </si>
  <si>
    <t>00350520</t>
  </si>
  <si>
    <t>00350595</t>
  </si>
  <si>
    <t>00350603</t>
  </si>
  <si>
    <t>00350611</t>
  </si>
  <si>
    <t>保険者番号</t>
    <phoneticPr fontId="9"/>
  </si>
  <si>
    <t>mg/dl</t>
    <phoneticPr fontId="7"/>
  </si>
  <si>
    <t>●記載のない場合は返戻となります。選択肢の番号を回答欄に記載してください。</t>
    <rPh sb="17" eb="20">
      <t>センタクシ</t>
    </rPh>
    <rPh sb="21" eb="23">
      <t>バンゴウ</t>
    </rPh>
    <rPh sb="24" eb="26">
      <t>カイトウ</t>
    </rPh>
    <rPh sb="26" eb="27">
      <t>ラン</t>
    </rPh>
    <phoneticPr fontId="3"/>
  </si>
  <si>
    <t>※中性脂肪が400mg/dl以上又は食後採血の場合、LDLをNon-HDLに代えられる</t>
    <rPh sb="1" eb="3">
      <t>チュウセイ</t>
    </rPh>
    <rPh sb="3" eb="5">
      <t>シボウ</t>
    </rPh>
    <rPh sb="14" eb="16">
      <t>イジョウ</t>
    </rPh>
    <rPh sb="16" eb="17">
      <t>マタ</t>
    </rPh>
    <rPh sb="18" eb="20">
      <t>ショクゴ</t>
    </rPh>
    <rPh sb="20" eb="22">
      <t>サイケツ</t>
    </rPh>
    <rPh sb="23" eb="25">
      <t>バアイ</t>
    </rPh>
    <rPh sb="38" eb="39">
      <t>カ</t>
    </rPh>
    <phoneticPr fontId="7"/>
  </si>
  <si>
    <t>採血時間（食後）</t>
    <rPh sb="0" eb="2">
      <t>サイケツ</t>
    </rPh>
    <rPh sb="2" eb="4">
      <t>ジカン</t>
    </rPh>
    <rPh sb="5" eb="7">
      <t>ショクゴ</t>
    </rPh>
    <phoneticPr fontId="7"/>
  </si>
  <si>
    <t>下関市</t>
  </si>
  <si>
    <t>宇部市</t>
  </si>
  <si>
    <t>山口市</t>
  </si>
  <si>
    <t>防府市</t>
  </si>
  <si>
    <t>下松市</t>
  </si>
  <si>
    <t>岩国市</t>
  </si>
  <si>
    <t>山陽小野田市</t>
  </si>
  <si>
    <t>光市</t>
  </si>
  <si>
    <t>柳井市</t>
  </si>
  <si>
    <t>美祢市</t>
  </si>
  <si>
    <t>周防大島町</t>
  </si>
  <si>
    <t>和木町</t>
  </si>
  <si>
    <t>上関町</t>
  </si>
  <si>
    <t>田布施町</t>
  </si>
  <si>
    <t>平生町</t>
  </si>
  <si>
    <t>阿武町</t>
  </si>
  <si>
    <t>周南市</t>
  </si>
  <si>
    <t>萩市</t>
  </si>
  <si>
    <t>長門市</t>
  </si>
  <si>
    <t>保険者名</t>
    <rPh sb="0" eb="3">
      <t>ホケンシャ</t>
    </rPh>
    <rPh sb="3" eb="4">
      <t>メイ</t>
    </rPh>
    <phoneticPr fontId="14"/>
  </si>
  <si>
    <t>作成年月日</t>
    <rPh sb="0" eb="2">
      <t>サクセイ</t>
    </rPh>
    <rPh sb="2" eb="3">
      <t>ネン</t>
    </rPh>
    <rPh sb="3" eb="5">
      <t>ツキヒ</t>
    </rPh>
    <phoneticPr fontId="3"/>
  </si>
  <si>
    <t>ファイルID</t>
    <phoneticPr fontId="3"/>
  </si>
  <si>
    <t>No93</t>
  </si>
  <si>
    <t>No94</t>
  </si>
  <si>
    <t>健診実施年月日</t>
    <rPh sb="0" eb="2">
      <t>ケンシン</t>
    </rPh>
    <rPh sb="2" eb="4">
      <t>ジッシ</t>
    </rPh>
    <rPh sb="4" eb="7">
      <t>ネンガッピ</t>
    </rPh>
    <phoneticPr fontId="3"/>
  </si>
  <si>
    <t>2</t>
    <phoneticPr fontId="3"/>
  </si>
  <si>
    <t>被保険者証記号</t>
    <rPh sb="0" eb="5">
      <t>ヒショウ</t>
    </rPh>
    <rPh sb="5" eb="7">
      <t>キゴウ</t>
    </rPh>
    <phoneticPr fontId="3"/>
  </si>
  <si>
    <t>被保険者証番号</t>
    <rPh sb="0" eb="4">
      <t>ヒホケンシャ</t>
    </rPh>
    <rPh sb="4" eb="5">
      <t>アカシ</t>
    </rPh>
    <rPh sb="5" eb="7">
      <t>バンゴウ</t>
    </rPh>
    <phoneticPr fontId="3"/>
  </si>
  <si>
    <t>生年月日</t>
    <rPh sb="0" eb="2">
      <t>セイネン</t>
    </rPh>
    <rPh sb="2" eb="4">
      <t>ガッピ</t>
    </rPh>
    <phoneticPr fontId="3"/>
  </si>
  <si>
    <t>令和6年度実施分から</t>
    <rPh sb="0" eb="2">
      <t>レイワ</t>
    </rPh>
    <rPh sb="3" eb="5">
      <t>ネンド</t>
    </rPh>
    <rPh sb="5" eb="8">
      <t>ジッシフン</t>
    </rPh>
    <phoneticPr fontId="2"/>
  </si>
  <si>
    <t>令和6年度実施分から</t>
    <rPh sb="0" eb="2">
      <t>レイワ</t>
    </rPh>
    <rPh sb="3" eb="5">
      <t>ネンド</t>
    </rPh>
    <rPh sb="5" eb="8">
      <t>ジッシブン</t>
    </rPh>
    <phoneticPr fontId="2"/>
  </si>
  <si>
    <t>令和5年度実施分まで</t>
    <rPh sb="0" eb="2">
      <t>レイワ</t>
    </rPh>
    <rPh sb="3" eb="8">
      <t>ネンドジッシフン</t>
    </rPh>
    <phoneticPr fontId="2"/>
  </si>
  <si>
    <t>令和6年度実施分から</t>
    <rPh sb="0" eb="2">
      <t>レイワ</t>
    </rPh>
    <rPh sb="3" eb="5">
      <t>ネンド</t>
    </rPh>
    <rPh sb="5" eb="7">
      <t>ジッシ</t>
    </rPh>
    <rPh sb="7" eb="8">
      <t>フン</t>
    </rPh>
    <phoneticPr fontId="2"/>
  </si>
  <si>
    <t>後期高齢者の質問票</t>
    <rPh sb="0" eb="2">
      <t>コウキ</t>
    </rPh>
    <rPh sb="2" eb="5">
      <t>コウレイシャ</t>
    </rPh>
    <rPh sb="6" eb="9">
      <t>シツモンヒョウ</t>
    </rPh>
    <phoneticPr fontId="2"/>
  </si>
  <si>
    <t>自覚症状(所見)</t>
    <rPh sb="0" eb="2">
      <t>ジカク</t>
    </rPh>
    <rPh sb="2" eb="4">
      <t>ショウジョウ</t>
    </rPh>
    <rPh sb="5" eb="7">
      <t>ショケン</t>
    </rPh>
    <phoneticPr fontId="2"/>
  </si>
  <si>
    <t>他覚症状(所見)</t>
    <rPh sb="0" eb="2">
      <t>タカク</t>
    </rPh>
    <rPh sb="2" eb="4">
      <t>ショウジョウ</t>
    </rPh>
    <rPh sb="5" eb="7">
      <t>ショケン</t>
    </rPh>
    <phoneticPr fontId="4"/>
  </si>
  <si>
    <r>
      <rPr>
        <sz val="10"/>
        <rFont val="ＭＳ 明朝"/>
        <family val="1"/>
        <charset val="128"/>
      </rPr>
      <t>空腹時中性脂肪(トリグリセリド)</t>
    </r>
    <rPh sb="0" eb="3">
      <t>クウフクジ</t>
    </rPh>
    <phoneticPr fontId="2"/>
  </si>
  <si>
    <t>血清尿酸</t>
    <rPh sb="0" eb="2">
      <t>ケッセイ</t>
    </rPh>
    <rPh sb="2" eb="4">
      <t>ニョウサン</t>
    </rPh>
    <phoneticPr fontId="19"/>
  </si>
  <si>
    <t>空腹時血糖</t>
    <rPh sb="0" eb="2">
      <t>クウフク</t>
    </rPh>
    <rPh sb="2" eb="3">
      <t>ジ</t>
    </rPh>
    <rPh sb="3" eb="5">
      <t>ケットウ</t>
    </rPh>
    <phoneticPr fontId="19"/>
  </si>
  <si>
    <t>随時血糖</t>
    <rPh sb="0" eb="2">
      <t>ズイジ</t>
    </rPh>
    <rPh sb="2" eb="4">
      <t>ケットウ</t>
    </rPh>
    <phoneticPr fontId="19"/>
  </si>
  <si>
    <t>心電図(対象者）</t>
    <rPh sb="0" eb="3">
      <t>シンデンズ</t>
    </rPh>
    <rPh sb="4" eb="7">
      <t>タイショウシャ</t>
    </rPh>
    <phoneticPr fontId="2"/>
  </si>
  <si>
    <t>眼底検査（対象者）</t>
    <rPh sb="0" eb="2">
      <t>ガンテイ</t>
    </rPh>
    <rPh sb="2" eb="4">
      <t>ケンサ</t>
    </rPh>
    <rPh sb="5" eb="8">
      <t>タイショウシャ</t>
    </rPh>
    <phoneticPr fontId="11"/>
  </si>
  <si>
    <t>眼底検査（実施理由）</t>
    <rPh sb="0" eb="2">
      <t>ガンテイ</t>
    </rPh>
    <rPh sb="2" eb="4">
      <t>ケンサ</t>
    </rPh>
    <rPh sb="5" eb="7">
      <t>ジッシ</t>
    </rPh>
    <rPh sb="7" eb="9">
      <t>リユウ</t>
    </rPh>
    <phoneticPr fontId="19"/>
  </si>
  <si>
    <t>血清クレアチニン</t>
    <rPh sb="0" eb="2">
      <t>ケッセイ</t>
    </rPh>
    <phoneticPr fontId="19"/>
  </si>
  <si>
    <t>血清クレアチニン（対象者）</t>
    <rPh sb="0" eb="2">
      <t>ケッセイ</t>
    </rPh>
    <phoneticPr fontId="19"/>
  </si>
  <si>
    <t>血清クレアチニン（実施理由）</t>
    <rPh sb="0" eb="2">
      <t>ケッセイ</t>
    </rPh>
    <phoneticPr fontId="19"/>
  </si>
  <si>
    <t>メタボリックシンドローム判定</t>
    <rPh sb="12" eb="14">
      <t>ハンテイ</t>
    </rPh>
    <phoneticPr fontId="19"/>
  </si>
  <si>
    <t>保健指導レベル</t>
    <rPh sb="0" eb="2">
      <t>ホケン</t>
    </rPh>
    <rPh sb="2" eb="4">
      <t>シドウ</t>
    </rPh>
    <phoneticPr fontId="19"/>
  </si>
  <si>
    <t>測定不可能・検査未実施の理由</t>
    <rPh sb="0" eb="2">
      <t>ソクテイ</t>
    </rPh>
    <rPh sb="2" eb="5">
      <t>フカノウ</t>
    </rPh>
    <rPh sb="6" eb="8">
      <t>ケンサ</t>
    </rPh>
    <rPh sb="8" eb="9">
      <t>ミ</t>
    </rPh>
    <rPh sb="9" eb="11">
      <t>ジッシ</t>
    </rPh>
    <rPh sb="12" eb="14">
      <t>リユウ</t>
    </rPh>
    <phoneticPr fontId="19"/>
  </si>
  <si>
    <t>健康診断を実施した医師の氏名</t>
    <rPh sb="0" eb="2">
      <t>ケンコウ</t>
    </rPh>
    <rPh sb="2" eb="4">
      <t>シンダン</t>
    </rPh>
    <rPh sb="5" eb="7">
      <t>ジッシ</t>
    </rPh>
    <rPh sb="9" eb="11">
      <t>イシ</t>
    </rPh>
    <rPh sb="12" eb="14">
      <t>シメイ</t>
    </rPh>
    <phoneticPr fontId="19"/>
  </si>
  <si>
    <t>貧血</t>
    <rPh sb="0" eb="2">
      <t>ヒンケツ</t>
    </rPh>
    <phoneticPr fontId="19"/>
  </si>
  <si>
    <t>喫煙</t>
    <rPh sb="0" eb="2">
      <t>キツエン</t>
    </rPh>
    <phoneticPr fontId="19"/>
  </si>
  <si>
    <t>歩行又は身体活動</t>
    <rPh sb="0" eb="2">
      <t>ホコウ</t>
    </rPh>
    <rPh sb="2" eb="3">
      <t>マタ</t>
    </rPh>
    <rPh sb="4" eb="6">
      <t>シンタイ</t>
    </rPh>
    <rPh sb="6" eb="8">
      <t>カツドウ</t>
    </rPh>
    <phoneticPr fontId="19"/>
  </si>
  <si>
    <t>歩行速度</t>
    <rPh sb="0" eb="2">
      <t>ホコウ</t>
    </rPh>
    <rPh sb="2" eb="4">
      <t>ソクド</t>
    </rPh>
    <phoneticPr fontId="19"/>
  </si>
  <si>
    <t>1年間の体重変化</t>
    <rPh sb="1" eb="3">
      <t>ネンカン</t>
    </rPh>
    <rPh sb="4" eb="6">
      <t>タイジュウ</t>
    </rPh>
    <rPh sb="6" eb="8">
      <t>ヘンカ</t>
    </rPh>
    <phoneticPr fontId="19"/>
  </si>
  <si>
    <t>咀嚼</t>
    <rPh sb="0" eb="2">
      <t>ソシャク</t>
    </rPh>
    <phoneticPr fontId="11"/>
  </si>
  <si>
    <t>食べ方3(間食)</t>
    <rPh sb="0" eb="1">
      <t>タ</t>
    </rPh>
    <rPh sb="2" eb="3">
      <t>カタ</t>
    </rPh>
    <rPh sb="5" eb="7">
      <t>カンショク</t>
    </rPh>
    <phoneticPr fontId="11"/>
  </si>
  <si>
    <t>食習慣</t>
    <rPh sb="0" eb="3">
      <t>ショクシュウカン</t>
    </rPh>
    <phoneticPr fontId="19"/>
  </si>
  <si>
    <t>飲酒</t>
    <rPh sb="0" eb="2">
      <t>インシュ</t>
    </rPh>
    <phoneticPr fontId="19"/>
  </si>
  <si>
    <t>飲酒量</t>
    <rPh sb="0" eb="3">
      <t>インシュリョウ</t>
    </rPh>
    <phoneticPr fontId="19"/>
  </si>
  <si>
    <t>睡眠</t>
    <rPh sb="0" eb="2">
      <t>スイミン</t>
    </rPh>
    <phoneticPr fontId="19"/>
  </si>
  <si>
    <t>生活習慣の改善</t>
    <rPh sb="0" eb="2">
      <t>セイカツ</t>
    </rPh>
    <rPh sb="2" eb="4">
      <t>シュウカン</t>
    </rPh>
    <rPh sb="5" eb="7">
      <t>カイゼン</t>
    </rPh>
    <phoneticPr fontId="19"/>
  </si>
  <si>
    <t>保健指導の希望</t>
    <rPh sb="0" eb="2">
      <t>ホケン</t>
    </rPh>
    <rPh sb="2" eb="4">
      <t>シドウ</t>
    </rPh>
    <rPh sb="5" eb="7">
      <t>キボウ</t>
    </rPh>
    <phoneticPr fontId="19"/>
  </si>
  <si>
    <t>特定保健指導の受診歴</t>
    <rPh sb="0" eb="2">
      <t>トクテイ</t>
    </rPh>
    <rPh sb="7" eb="10">
      <t>ジュシンレキ</t>
    </rPh>
    <phoneticPr fontId="19"/>
  </si>
  <si>
    <t>情報提供の方法</t>
    <rPh sb="0" eb="2">
      <t>ジョウホウ</t>
    </rPh>
    <rPh sb="2" eb="4">
      <t>テイキョウ</t>
    </rPh>
    <rPh sb="5" eb="7">
      <t>ホウホウ</t>
    </rPh>
    <phoneticPr fontId="11"/>
  </si>
  <si>
    <t>初回面接実施</t>
    <rPh sb="0" eb="2">
      <t>ショカイ</t>
    </rPh>
    <rPh sb="2" eb="4">
      <t>メンセツ</t>
    </rPh>
    <rPh sb="4" eb="6">
      <t>ジッシ</t>
    </rPh>
    <phoneticPr fontId="11"/>
  </si>
  <si>
    <t>健康状態</t>
    <rPh sb="0" eb="2">
      <t>ケンコウ</t>
    </rPh>
    <rPh sb="2" eb="4">
      <t>ジョウタイ</t>
    </rPh>
    <phoneticPr fontId="2"/>
  </si>
  <si>
    <t>心の健康状態</t>
    <rPh sb="0" eb="1">
      <t>ココロ</t>
    </rPh>
    <rPh sb="2" eb="4">
      <t>ケンコウ</t>
    </rPh>
    <rPh sb="4" eb="6">
      <t>ジョウタイ</t>
    </rPh>
    <phoneticPr fontId="2"/>
  </si>
  <si>
    <t>食習慣</t>
    <rPh sb="0" eb="3">
      <t>ショクシュウカン</t>
    </rPh>
    <phoneticPr fontId="2"/>
  </si>
  <si>
    <t>口腔機能(咀嚼)</t>
    <rPh sb="0" eb="2">
      <t>コウコウ</t>
    </rPh>
    <rPh sb="2" eb="4">
      <t>キノウ</t>
    </rPh>
    <rPh sb="5" eb="7">
      <t>ソシャク</t>
    </rPh>
    <phoneticPr fontId="2"/>
  </si>
  <si>
    <t>口腔機能(嚥下)</t>
    <rPh sb="0" eb="2">
      <t>コウコウ</t>
    </rPh>
    <rPh sb="2" eb="4">
      <t>キノウ</t>
    </rPh>
    <rPh sb="5" eb="7">
      <t>エンゲ</t>
    </rPh>
    <phoneticPr fontId="2"/>
  </si>
  <si>
    <t>体重変化</t>
    <rPh sb="0" eb="2">
      <t>タイジュウ</t>
    </rPh>
    <rPh sb="2" eb="4">
      <t>ヘンカ</t>
    </rPh>
    <phoneticPr fontId="2"/>
  </si>
  <si>
    <t>運動・転倒(歩行速度)</t>
    <rPh sb="0" eb="2">
      <t>ウンドウ</t>
    </rPh>
    <rPh sb="3" eb="5">
      <t>テントウ</t>
    </rPh>
    <rPh sb="6" eb="8">
      <t>ホコウ</t>
    </rPh>
    <rPh sb="8" eb="10">
      <t>ソクド</t>
    </rPh>
    <phoneticPr fontId="2"/>
  </si>
  <si>
    <t>運動・転倒(転倒)</t>
    <rPh sb="0" eb="2">
      <t>ウンドウ</t>
    </rPh>
    <rPh sb="3" eb="5">
      <t>テントウ</t>
    </rPh>
    <rPh sb="6" eb="8">
      <t>テントウ</t>
    </rPh>
    <phoneticPr fontId="2"/>
  </si>
  <si>
    <t>運動・転倒(運動習慣)</t>
    <rPh sb="0" eb="2">
      <t>ウンドウ</t>
    </rPh>
    <rPh sb="3" eb="5">
      <t>テントウ</t>
    </rPh>
    <rPh sb="6" eb="8">
      <t>ウンドウ</t>
    </rPh>
    <rPh sb="8" eb="10">
      <t>シュウカン</t>
    </rPh>
    <phoneticPr fontId="2"/>
  </si>
  <si>
    <t>認知機能(物忘れ)</t>
    <rPh sb="0" eb="2">
      <t>ニンチ</t>
    </rPh>
    <rPh sb="2" eb="4">
      <t>キノウ</t>
    </rPh>
    <rPh sb="5" eb="7">
      <t>モノワス</t>
    </rPh>
    <phoneticPr fontId="2"/>
  </si>
  <si>
    <t>認知機能(年月日)</t>
    <rPh sb="0" eb="2">
      <t>ニンチ</t>
    </rPh>
    <rPh sb="2" eb="4">
      <t>キノウ</t>
    </rPh>
    <rPh sb="5" eb="8">
      <t>ネンガッピ</t>
    </rPh>
    <phoneticPr fontId="2"/>
  </si>
  <si>
    <t>喫煙</t>
    <rPh sb="0" eb="2">
      <t>キツエン</t>
    </rPh>
    <phoneticPr fontId="2"/>
  </si>
  <si>
    <t>社会参加(外出)</t>
    <rPh sb="0" eb="2">
      <t>シャカイ</t>
    </rPh>
    <rPh sb="2" eb="4">
      <t>サンカ</t>
    </rPh>
    <rPh sb="5" eb="7">
      <t>ガイシュツ</t>
    </rPh>
    <phoneticPr fontId="2"/>
  </si>
  <si>
    <t>社会参加(付き合い)</t>
    <rPh sb="0" eb="2">
      <t>シャカイ</t>
    </rPh>
    <rPh sb="2" eb="4">
      <t>サンカ</t>
    </rPh>
    <rPh sb="5" eb="6">
      <t>ツ</t>
    </rPh>
    <rPh sb="7" eb="8">
      <t>ア</t>
    </rPh>
    <phoneticPr fontId="2"/>
  </si>
  <si>
    <t>平成30年度実施分から</t>
  </si>
  <si>
    <t>平成25年度実施分まで</t>
  </si>
  <si>
    <t>平成29年度実施分まで</t>
  </si>
  <si>
    <t>9N141000000000011</t>
  </si>
  <si>
    <t>3F015000002327101</t>
  </si>
  <si>
    <t>3F015129902327101</t>
  </si>
  <si>
    <t>3F069000002391901</t>
  </si>
  <si>
    <t>3D010129901926101</t>
  </si>
  <si>
    <t>3D046000001906202</t>
  </si>
  <si>
    <t>1A010000000191111</t>
  </si>
  <si>
    <t>9A110160700000011</t>
  </si>
  <si>
    <t>9A110161600000011</t>
  </si>
  <si>
    <t>9E100161600000011</t>
  </si>
  <si>
    <t>3C015000002327101</t>
  </si>
  <si>
    <t>3C015161602399911</t>
  </si>
  <si>
    <t>3C015161002399949</t>
  </si>
  <si>
    <t>8A065000002391901</t>
  </si>
  <si>
    <t>9N512000000000011</t>
  </si>
  <si>
    <t>9N872000000000011</t>
  </si>
  <si>
    <t>9N782000000000011</t>
  </si>
  <si>
    <t>9N808000000000011</t>
  </si>
  <si>
    <t>9N950000000000011</t>
  </si>
  <si>
    <t>9N807000000000011</t>
  </si>
  <si>
    <t>9N932000000000011</t>
  </si>
  <si>
    <t>9N933000000000011</t>
  </si>
  <si>
    <t>9N934000000000011</t>
  </si>
  <si>
    <t>9N935000000000011</t>
  </si>
  <si>
    <t>9N936000000000011</t>
  </si>
  <si>
    <t>9N937000000000011</t>
  </si>
  <si>
    <t>9N938000000000011</t>
  </si>
  <si>
    <t>9N939000000000011</t>
  </si>
  <si>
    <t>9N940000000000011</t>
  </si>
  <si>
    <t>9N941000000000011</t>
  </si>
  <si>
    <t>9N942000000000011</t>
  </si>
  <si>
    <t>9N943000000000011</t>
  </si>
  <si>
    <t>9N944000000000011</t>
  </si>
  <si>
    <t>9N945000000000011</t>
  </si>
  <si>
    <t>9N946000000000011</t>
  </si>
  <si>
    <t>BMI</t>
  </si>
  <si>
    <t>随時中性脂肪(トリグリセリド)</t>
  </si>
  <si>
    <t>HbA1c(NGSP値)</t>
  </si>
  <si>
    <t>HbA1c(JDS値)</t>
  </si>
  <si>
    <t>ヘマトクリット値</t>
  </si>
  <si>
    <t>血色素量(ヘモグロビン値)</t>
  </si>
  <si>
    <t>ソーシャルサポート</t>
  </si>
  <si>
    <t>9N016160200000001</t>
  </si>
  <si>
    <t>腹囲(自己判定）</t>
    <rPh sb="0" eb="2">
      <t>フクイ</t>
    </rPh>
    <rPh sb="3" eb="5">
      <t>ジコ</t>
    </rPh>
    <rPh sb="5" eb="7">
      <t>ハンテイ</t>
    </rPh>
    <phoneticPr fontId="19"/>
  </si>
  <si>
    <t>9N016160300000001</t>
  </si>
  <si>
    <t>腹囲(自己申告）</t>
    <rPh sb="0" eb="2">
      <t>フクイ</t>
    </rPh>
    <rPh sb="3" eb="5">
      <t>ジコ</t>
    </rPh>
    <rPh sb="5" eb="7">
      <t>シンコク</t>
    </rPh>
    <phoneticPr fontId="19"/>
  </si>
  <si>
    <t>平成30年度実施分から</t>
    <phoneticPr fontId="3"/>
  </si>
  <si>
    <t>氏名</t>
    <rPh sb="0" eb="2">
      <t>シメイ</t>
    </rPh>
    <phoneticPr fontId="3"/>
  </si>
  <si>
    <t>保健指導レベル</t>
    <rPh sb="0" eb="2">
      <t>ホケン</t>
    </rPh>
    <rPh sb="2" eb="4">
      <t>シドウ</t>
    </rPh>
    <phoneticPr fontId="7"/>
  </si>
  <si>
    <t>積極的支援</t>
    <rPh sb="0" eb="3">
      <t>セッキョクテキ</t>
    </rPh>
    <rPh sb="3" eb="5">
      <t>シエン</t>
    </rPh>
    <phoneticPr fontId="7"/>
  </si>
  <si>
    <t>動機付け支援</t>
    <rPh sb="0" eb="2">
      <t>ドウキ</t>
    </rPh>
    <rPh sb="2" eb="3">
      <t>ヅ</t>
    </rPh>
    <rPh sb="4" eb="6">
      <t>シエン</t>
    </rPh>
    <phoneticPr fontId="7"/>
  </si>
  <si>
    <t>情報提供</t>
    <rPh sb="0" eb="2">
      <t>ジョウホウ</t>
    </rPh>
    <rPh sb="2" eb="4">
      <t>テイキョウ</t>
    </rPh>
    <phoneticPr fontId="7"/>
  </si>
  <si>
    <t>測定方法</t>
    <rPh sb="0" eb="2">
      <t>ソクテイ</t>
    </rPh>
    <rPh sb="2" eb="4">
      <t>ホウホウ</t>
    </rPh>
    <phoneticPr fontId="7"/>
  </si>
  <si>
    <r>
      <t xml:space="preserve">入力欄
</t>
    </r>
    <r>
      <rPr>
        <b/>
        <sz val="9"/>
        <color rgb="FFFF0000"/>
        <rFont val="MS UI Gothic"/>
        <family val="3"/>
        <charset val="128"/>
      </rPr>
      <t>※必須エラーは項目名が赤表示となります。</t>
    </r>
    <rPh sb="0" eb="2">
      <t>ニュウリョク</t>
    </rPh>
    <rPh sb="2" eb="3">
      <t>ラン</t>
    </rPh>
    <rPh sb="5" eb="7">
      <t>ヒッス</t>
    </rPh>
    <rPh sb="11" eb="13">
      <t>コウモク</t>
    </rPh>
    <rPh sb="13" eb="14">
      <t>メイ</t>
    </rPh>
    <rPh sb="15" eb="16">
      <t>アカ</t>
    </rPh>
    <rPh sb="16" eb="18">
      <t>ヒョウジ</t>
    </rPh>
    <phoneticPr fontId="7"/>
  </si>
  <si>
    <t>質問票</t>
    <phoneticPr fontId="7"/>
  </si>
  <si>
    <t>生活習慣の改善について、これまでに特定保健指導を受けたことがありますか。</t>
    <rPh sb="17" eb="19">
      <t>トクテイ</t>
    </rPh>
    <phoneticPr fontId="5"/>
  </si>
  <si>
    <t>※食後3.5時間未満の場合、必ず記載してください</t>
    <rPh sb="1" eb="3">
      <t>ショクゴ</t>
    </rPh>
    <rPh sb="6" eb="8">
      <t>ジカン</t>
    </rPh>
    <rPh sb="8" eb="10">
      <t>ミマン</t>
    </rPh>
    <rPh sb="11" eb="13">
      <t>バアイ</t>
    </rPh>
    <rPh sb="14" eb="15">
      <t>カナラ</t>
    </rPh>
    <rPh sb="16" eb="18">
      <t>キサイ</t>
    </rPh>
    <phoneticPr fontId="7"/>
  </si>
  <si>
    <r>
      <rPr>
        <b/>
        <sz val="11"/>
        <rFont val="MS UI Gothic"/>
        <family val="3"/>
        <charset val="128"/>
      </rPr>
      <t>エラーチェック内容</t>
    </r>
    <r>
      <rPr>
        <b/>
        <sz val="9"/>
        <rFont val="MS UI Gothic"/>
        <family val="3"/>
        <charset val="128"/>
      </rPr>
      <t xml:space="preserve">
　※</t>
    </r>
    <r>
      <rPr>
        <b/>
        <sz val="9"/>
        <color rgb="FFFF0000"/>
        <rFont val="MS UI Gothic"/>
        <family val="3"/>
        <charset val="128"/>
      </rPr>
      <t>■必須エラー</t>
    </r>
    <r>
      <rPr>
        <b/>
        <sz val="9"/>
        <rFont val="MS UI Gothic"/>
        <family val="3"/>
        <charset val="128"/>
      </rPr>
      <t>、</t>
    </r>
    <r>
      <rPr>
        <b/>
        <sz val="9"/>
        <color rgb="FF0070C0"/>
        <rFont val="MS UI Gothic"/>
        <family val="3"/>
        <charset val="128"/>
      </rPr>
      <t>■確認エラー</t>
    </r>
    <rPh sb="7" eb="9">
      <t>ナイヨウ</t>
    </rPh>
    <rPh sb="13" eb="15">
      <t>ヒッス</t>
    </rPh>
    <rPh sb="20" eb="22">
      <t>カクニン</t>
    </rPh>
    <phoneticPr fontId="7"/>
  </si>
  <si>
    <t>㎏/㎡</t>
  </si>
  <si>
    <t>※内臓脂肪面積の検査をしている場合、腹囲の計測に代えられる</t>
    <phoneticPr fontId="7"/>
  </si>
  <si>
    <t>ml/min/1.73㎡</t>
  </si>
  <si>
    <t>血糖
(メタボ：指導）</t>
    <rPh sb="0" eb="2">
      <t>ケットウ</t>
    </rPh>
    <rPh sb="8" eb="10">
      <t>シドウ</t>
    </rPh>
    <phoneticPr fontId="7"/>
  </si>
  <si>
    <t>脂質
(メタボ：指導）</t>
    <rPh sb="0" eb="2">
      <t>シシツ</t>
    </rPh>
    <rPh sb="8" eb="10">
      <t>シドウ</t>
    </rPh>
    <phoneticPr fontId="7"/>
  </si>
  <si>
    <t>血圧
(メタボ：指導）</t>
    <rPh sb="0" eb="2">
      <t>ケツアツ</t>
    </rPh>
    <rPh sb="8" eb="10">
      <t>シドウ</t>
    </rPh>
    <phoneticPr fontId="7"/>
  </si>
  <si>
    <t>内臓脂肪蓄積</t>
    <rPh sb="0" eb="2">
      <t>ナイゾウ</t>
    </rPh>
    <rPh sb="2" eb="4">
      <t>シボウ</t>
    </rPh>
    <rPh sb="4" eb="6">
      <t>チクセキ</t>
    </rPh>
    <phoneticPr fontId="7"/>
  </si>
  <si>
    <t>※自動計算</t>
    <rPh sb="1" eb="3">
      <t>ジドウ</t>
    </rPh>
    <rPh sb="3" eb="5">
      <t>ケイサン</t>
    </rPh>
    <phoneticPr fontId="7"/>
  </si>
  <si>
    <t>身体
計測</t>
    <rPh sb="0" eb="2">
      <t>シンタイ</t>
    </rPh>
    <rPh sb="3" eb="4">
      <t>ケイ</t>
    </rPh>
    <rPh sb="4" eb="5">
      <t>ソク</t>
    </rPh>
    <phoneticPr fontId="7"/>
  </si>
  <si>
    <t>採血</t>
    <rPh sb="0" eb="2">
      <t>サイケツ</t>
    </rPh>
    <phoneticPr fontId="7"/>
  </si>
  <si>
    <t>血中
脂質
検査</t>
    <rPh sb="0" eb="2">
      <t>ケッチュウ</t>
    </rPh>
    <rPh sb="3" eb="5">
      <t>シシツ</t>
    </rPh>
    <rPh sb="6" eb="8">
      <t>ケンサ</t>
    </rPh>
    <phoneticPr fontId="7"/>
  </si>
  <si>
    <t>肝機能
検査</t>
    <rPh sb="0" eb="3">
      <t>カンキノウ</t>
    </rPh>
    <rPh sb="4" eb="6">
      <t>ケンサ</t>
    </rPh>
    <phoneticPr fontId="7"/>
  </si>
  <si>
    <t>腎機能
検査</t>
    <rPh sb="0" eb="1">
      <t>ジン</t>
    </rPh>
    <rPh sb="1" eb="3">
      <t>キノウ</t>
    </rPh>
    <rPh sb="4" eb="6">
      <t>ケンサ</t>
    </rPh>
    <phoneticPr fontId="7"/>
  </si>
  <si>
    <t>血糖
検査</t>
    <rPh sb="0" eb="2">
      <t>ケットウ</t>
    </rPh>
    <rPh sb="3" eb="5">
      <t>ケンサ</t>
    </rPh>
    <phoneticPr fontId="7"/>
  </si>
  <si>
    <t>医師の
判断</t>
    <rPh sb="0" eb="2">
      <t>イシ</t>
    </rPh>
    <rPh sb="4" eb="6">
      <t>ハンダン</t>
    </rPh>
    <phoneticPr fontId="7"/>
  </si>
  <si>
    <t>LDL-コレステロール</t>
    <phoneticPr fontId="7"/>
  </si>
  <si>
    <t>尿検査未実施の理由</t>
    <phoneticPr fontId="7"/>
  </si>
  <si>
    <t>いずれかで可</t>
    <rPh sb="5" eb="6">
      <t>カ</t>
    </rPh>
    <phoneticPr fontId="7"/>
  </si>
  <si>
    <t>基準</t>
    <rPh sb="0" eb="2">
      <t>キジュン</t>
    </rPh>
    <phoneticPr fontId="7"/>
  </si>
  <si>
    <t>結果</t>
    <rPh sb="0" eb="2">
      <t>ケッカ</t>
    </rPh>
    <phoneticPr fontId="7"/>
  </si>
  <si>
    <t>喫煙</t>
    <rPh sb="0" eb="2">
      <t>キツエン</t>
    </rPh>
    <phoneticPr fontId="7"/>
  </si>
  <si>
    <t>服薬</t>
    <rPh sb="0" eb="2">
      <t>フクヤク</t>
    </rPh>
    <phoneticPr fontId="7"/>
  </si>
  <si>
    <r>
      <t xml:space="preserve">　　　　　　項目 </t>
    </r>
    <r>
      <rPr>
        <sz val="8"/>
        <rFont val="MS UI Gothic"/>
        <family val="3"/>
        <charset val="128"/>
      </rPr>
      <t>※受診勧奨判定値</t>
    </r>
    <rPh sb="6" eb="8">
      <t>コウモク</t>
    </rPh>
    <rPh sb="10" eb="12">
      <t>ジュシン</t>
    </rPh>
    <rPh sb="12" eb="14">
      <t>カンショウ</t>
    </rPh>
    <rPh sb="14" eb="16">
      <t>ハンテイ</t>
    </rPh>
    <rPh sb="16" eb="17">
      <t>チ</t>
    </rPh>
    <phoneticPr fontId="7"/>
  </si>
  <si>
    <t>※140mmHg以上</t>
    <phoneticPr fontId="7"/>
  </si>
  <si>
    <t>※90mmHg以上</t>
    <phoneticPr fontId="7"/>
  </si>
  <si>
    <t>※300mg/dl以上</t>
  </si>
  <si>
    <t>※140mg/dl以上</t>
    <rPh sb="9" eb="11">
      <t>イジョウ</t>
    </rPh>
    <phoneticPr fontId="7"/>
  </si>
  <si>
    <t>（内臓脂肪面積）</t>
    <rPh sb="1" eb="3">
      <t>ナイゾウ</t>
    </rPh>
    <rPh sb="3" eb="7">
      <t>シボウメンセキ</t>
    </rPh>
    <phoneticPr fontId="7"/>
  </si>
  <si>
    <t>（Non-HDLコレステロール）</t>
    <phoneticPr fontId="7"/>
  </si>
  <si>
    <t>※170mg/dl以上</t>
    <rPh sb="9" eb="11">
      <t>イジョウ</t>
    </rPh>
    <phoneticPr fontId="7"/>
  </si>
  <si>
    <t>※126mg/dl以上</t>
    <phoneticPr fontId="7"/>
  </si>
  <si>
    <t>※6.5%以上</t>
    <phoneticPr fontId="7"/>
  </si>
  <si>
    <t>※51U/I以上</t>
    <rPh sb="6" eb="8">
      <t>イジョウ</t>
    </rPh>
    <phoneticPr fontId="7"/>
  </si>
  <si>
    <t>U/l</t>
    <phoneticPr fontId="7"/>
  </si>
  <si>
    <t>※101U/I以上</t>
    <rPh sb="7" eb="9">
      <t>イジョウ</t>
    </rPh>
    <phoneticPr fontId="7"/>
  </si>
  <si>
    <t>※45ml/min/1.73㎡未満</t>
    <rPh sb="15" eb="17">
      <t>ミマン</t>
    </rPh>
    <phoneticPr fontId="7"/>
  </si>
  <si>
    <t>被保険者番号</t>
    <rPh sb="0" eb="4">
      <t>ヒホケンシャ</t>
    </rPh>
    <phoneticPr fontId="3"/>
  </si>
  <si>
    <t>診療情報活用（みなし健診）事業実施　市町一覧</t>
    <rPh sb="0" eb="2">
      <t>シンリョウ</t>
    </rPh>
    <rPh sb="2" eb="4">
      <t>ジョウホウ</t>
    </rPh>
    <rPh sb="4" eb="6">
      <t>カツヨウ</t>
    </rPh>
    <rPh sb="10" eb="12">
      <t>ケンシン</t>
    </rPh>
    <rPh sb="13" eb="15">
      <t>ジギョウ</t>
    </rPh>
    <rPh sb="15" eb="17">
      <t>ジッシ</t>
    </rPh>
    <rPh sb="18" eb="19">
      <t>シ</t>
    </rPh>
    <rPh sb="19" eb="20">
      <t>マチ</t>
    </rPh>
    <rPh sb="20" eb="22">
      <t>イチラン</t>
    </rPh>
    <phoneticPr fontId="7"/>
  </si>
  <si>
    <t>保険者番号</t>
    <rPh sb="0" eb="3">
      <t>ホケンシャ</t>
    </rPh>
    <rPh sb="3" eb="5">
      <t>バンゴウ</t>
    </rPh>
    <phoneticPr fontId="7"/>
  </si>
  <si>
    <t>保険者名</t>
    <rPh sb="0" eb="3">
      <t>ホケンシャ</t>
    </rPh>
    <rPh sb="3" eb="4">
      <t>メイ</t>
    </rPh>
    <phoneticPr fontId="7"/>
  </si>
  <si>
    <t>下関市</t>
    <rPh sb="0" eb="3">
      <t>シモノセキシ</t>
    </rPh>
    <phoneticPr fontId="7"/>
  </si>
  <si>
    <t>宇部市</t>
    <rPh sb="0" eb="3">
      <t>ウベシ</t>
    </rPh>
    <phoneticPr fontId="7"/>
  </si>
  <si>
    <t>山口市</t>
    <rPh sb="0" eb="3">
      <t>ヤマグチシ</t>
    </rPh>
    <phoneticPr fontId="7"/>
  </si>
  <si>
    <t>防府市</t>
    <rPh sb="0" eb="3">
      <t>ホウフシ</t>
    </rPh>
    <phoneticPr fontId="7"/>
  </si>
  <si>
    <t>下松市</t>
    <rPh sb="0" eb="3">
      <t>クダマツシ</t>
    </rPh>
    <phoneticPr fontId="7"/>
  </si>
  <si>
    <t>岩国市</t>
    <rPh sb="0" eb="3">
      <t>イワクニシ</t>
    </rPh>
    <phoneticPr fontId="7"/>
  </si>
  <si>
    <t>山陽小野田市</t>
    <rPh sb="0" eb="6">
      <t>サンヨウオノダシ</t>
    </rPh>
    <phoneticPr fontId="7"/>
  </si>
  <si>
    <t>光市</t>
    <rPh sb="0" eb="2">
      <t>ヒカリシ</t>
    </rPh>
    <phoneticPr fontId="7"/>
  </si>
  <si>
    <t>柳井市</t>
    <rPh sb="0" eb="3">
      <t>ヤナイシ</t>
    </rPh>
    <phoneticPr fontId="7"/>
  </si>
  <si>
    <t>美祢市</t>
    <rPh sb="0" eb="3">
      <t>ミネシ</t>
    </rPh>
    <phoneticPr fontId="7"/>
  </si>
  <si>
    <t>周防大島町</t>
    <rPh sb="0" eb="5">
      <t>スオウオオシマチョウ</t>
    </rPh>
    <phoneticPr fontId="7"/>
  </si>
  <si>
    <t>和木町</t>
    <rPh sb="0" eb="3">
      <t>ワキチョウ</t>
    </rPh>
    <phoneticPr fontId="7"/>
  </si>
  <si>
    <t>上関町</t>
    <rPh sb="0" eb="3">
      <t>カミノセキチョウ</t>
    </rPh>
    <phoneticPr fontId="7"/>
  </si>
  <si>
    <t>田布施町</t>
    <rPh sb="0" eb="4">
      <t>タブセチョウ</t>
    </rPh>
    <phoneticPr fontId="7"/>
  </si>
  <si>
    <t>平生町</t>
    <rPh sb="0" eb="3">
      <t>ヒラオチョウ</t>
    </rPh>
    <phoneticPr fontId="7"/>
  </si>
  <si>
    <t>阿武町</t>
    <rPh sb="0" eb="3">
      <t>アブチョウ</t>
    </rPh>
    <phoneticPr fontId="7"/>
  </si>
  <si>
    <t>周南市</t>
    <rPh sb="0" eb="3">
      <t>シュウナンシ</t>
    </rPh>
    <phoneticPr fontId="7"/>
  </si>
  <si>
    <t>萩市</t>
    <rPh sb="0" eb="2">
      <t>ハギシ</t>
    </rPh>
    <phoneticPr fontId="7"/>
  </si>
  <si>
    <t>長門市</t>
    <rPh sb="0" eb="3">
      <t>ナガトシ</t>
    </rPh>
    <phoneticPr fontId="7"/>
  </si>
  <si>
    <t>00350017</t>
    <phoneticPr fontId="7"/>
  </si>
  <si>
    <t>00350025</t>
    <phoneticPr fontId="7"/>
  </si>
  <si>
    <t>00350033</t>
    <phoneticPr fontId="7"/>
  </si>
  <si>
    <t>00350066</t>
    <phoneticPr fontId="7"/>
  </si>
  <si>
    <t>00350074</t>
    <phoneticPr fontId="7"/>
  </si>
  <si>
    <t>00350082</t>
    <phoneticPr fontId="7"/>
  </si>
  <si>
    <t>00350090</t>
    <phoneticPr fontId="7"/>
  </si>
  <si>
    <t>00350108</t>
    <phoneticPr fontId="7"/>
  </si>
  <si>
    <t>00350124</t>
    <phoneticPr fontId="7"/>
  </si>
  <si>
    <t>00350132</t>
    <phoneticPr fontId="7"/>
  </si>
  <si>
    <t>00350157</t>
    <phoneticPr fontId="7"/>
  </si>
  <si>
    <t>00350199</t>
    <phoneticPr fontId="7"/>
  </si>
  <si>
    <t>00350280</t>
    <phoneticPr fontId="7"/>
  </si>
  <si>
    <t>00350306</t>
    <phoneticPr fontId="7"/>
  </si>
  <si>
    <t>00350314</t>
    <phoneticPr fontId="7"/>
  </si>
  <si>
    <t>00350520</t>
    <phoneticPr fontId="7"/>
  </si>
  <si>
    <t>00350595</t>
    <phoneticPr fontId="7"/>
  </si>
  <si>
    <t>00350603</t>
    <phoneticPr fontId="7"/>
  </si>
  <si>
    <t>00350611</t>
    <phoneticPr fontId="7"/>
  </si>
  <si>
    <t>被保険者番号桁数（参考）</t>
    <rPh sb="0" eb="1">
      <t>ヒ</t>
    </rPh>
    <rPh sb="1" eb="4">
      <t>ホケンシャ</t>
    </rPh>
    <rPh sb="4" eb="6">
      <t>バンゴウ</t>
    </rPh>
    <rPh sb="6" eb="8">
      <t>ケタスウ</t>
    </rPh>
    <rPh sb="9" eb="11">
      <t>サンコウ</t>
    </rPh>
    <phoneticPr fontId="7"/>
  </si>
  <si>
    <t>１０桁（Ｓ１２３４－５６７８）</t>
    <rPh sb="2" eb="3">
      <t>ケタ</t>
    </rPh>
    <phoneticPr fontId="7"/>
  </si>
  <si>
    <t>９桁（１２－３４５－６７）</t>
    <rPh sb="1" eb="2">
      <t>ケタ</t>
    </rPh>
    <phoneticPr fontId="7"/>
  </si>
  <si>
    <t>１０桁（０１２３４５６７８９）</t>
    <rPh sb="2" eb="3">
      <t>ケタ</t>
    </rPh>
    <phoneticPr fontId="7"/>
  </si>
  <si>
    <t>７桁（０１２３４５６）</t>
    <rPh sb="1" eb="2">
      <t>ケタ</t>
    </rPh>
    <phoneticPr fontId="7"/>
  </si>
  <si>
    <t>８桁（０１２３４５６７）</t>
    <rPh sb="1" eb="2">
      <t>ケタ</t>
    </rPh>
    <phoneticPr fontId="7"/>
  </si>
  <si>
    <t>６桁（０１２３４５）</t>
    <rPh sb="1" eb="2">
      <t>ケタ</t>
    </rPh>
    <phoneticPr fontId="7"/>
  </si>
  <si>
    <t>７桁（１２３－４５６）</t>
    <rPh sb="1" eb="2">
      <t>ケタ</t>
    </rPh>
    <phoneticPr fontId="7"/>
  </si>
  <si>
    <t>担当課名</t>
    <rPh sb="0" eb="3">
      <t>タントウカ</t>
    </rPh>
    <rPh sb="3" eb="4">
      <t>メイ</t>
    </rPh>
    <phoneticPr fontId="7"/>
  </si>
  <si>
    <t>担当課連絡先</t>
    <rPh sb="3" eb="6">
      <t>レンラクサキ</t>
    </rPh>
    <phoneticPr fontId="7"/>
  </si>
  <si>
    <t>保険年金課</t>
    <phoneticPr fontId="7"/>
  </si>
  <si>
    <t>市民課</t>
    <phoneticPr fontId="7"/>
  </si>
  <si>
    <t>総合窓口課</t>
    <phoneticPr fontId="7"/>
  </si>
  <si>
    <t>0827-52-2195</t>
    <phoneticPr fontId="7"/>
  </si>
  <si>
    <t>0834-22-8309</t>
    <phoneticPr fontId="7"/>
  </si>
  <si>
    <t>083-227-2124</t>
    <phoneticPr fontId="7"/>
  </si>
  <si>
    <t>0836-34-8338</t>
    <phoneticPr fontId="7"/>
  </si>
  <si>
    <t>083-934-2802</t>
    <phoneticPr fontId="7"/>
  </si>
  <si>
    <t>0835-25-2164</t>
    <phoneticPr fontId="7"/>
  </si>
  <si>
    <t>0833-45-1823</t>
    <phoneticPr fontId="7"/>
  </si>
  <si>
    <t>0836-82-1189</t>
    <phoneticPr fontId="7"/>
  </si>
  <si>
    <t>0833-72-1426</t>
    <phoneticPr fontId="7"/>
  </si>
  <si>
    <t>0820-22-2111</t>
    <phoneticPr fontId="7"/>
  </si>
  <si>
    <t>0837-52-5231</t>
    <phoneticPr fontId="7"/>
  </si>
  <si>
    <t>0820-73-5502</t>
    <phoneticPr fontId="7"/>
  </si>
  <si>
    <t>0820-62-0877</t>
    <phoneticPr fontId="7"/>
  </si>
  <si>
    <t>0820-52-5809</t>
    <phoneticPr fontId="7"/>
  </si>
  <si>
    <t>0820-56-7115</t>
    <phoneticPr fontId="7"/>
  </si>
  <si>
    <t>08388-2-3115</t>
    <phoneticPr fontId="7"/>
  </si>
  <si>
    <t>0838-25-3147</t>
    <phoneticPr fontId="7"/>
  </si>
  <si>
    <t>0837-23-1129</t>
    <phoneticPr fontId="7"/>
  </si>
  <si>
    <t>市民生活課</t>
    <phoneticPr fontId="7"/>
  </si>
  <si>
    <t>健康増進課</t>
    <phoneticPr fontId="7"/>
  </si>
  <si>
    <t>保健福祉課</t>
    <phoneticPr fontId="7"/>
  </si>
  <si>
    <t>住民課</t>
    <phoneticPr fontId="7"/>
  </si>
  <si>
    <t>健康保険課</t>
    <phoneticPr fontId="7"/>
  </si>
  <si>
    <t>健康福祉課</t>
    <phoneticPr fontId="7"/>
  </si>
  <si>
    <t/>
  </si>
  <si>
    <t>確認エラーあり、要確認！</t>
  </si>
  <si>
    <t>医療法人　山口国保医院</t>
    <phoneticPr fontId="3"/>
  </si>
  <si>
    <t>3</t>
  </si>
  <si>
    <t>5</t>
  </si>
  <si>
    <t>1</t>
  </si>
  <si>
    <t>医療機関名</t>
  </si>
  <si>
    <t>医療法人　山口国保医院</t>
    <phoneticPr fontId="7"/>
  </si>
  <si>
    <t>医療機関番号</t>
  </si>
  <si>
    <t>3519999999</t>
    <phoneticPr fontId="7"/>
  </si>
  <si>
    <t>国保　太郎</t>
    <phoneticPr fontId="3"/>
  </si>
  <si>
    <t>昭和</t>
  </si>
  <si>
    <t>氏名</t>
  </si>
  <si>
    <t>国保　太郎</t>
    <rPh sb="0" eb="2">
      <t>コクホ</t>
    </rPh>
    <rPh sb="3" eb="5">
      <t>タロウ</t>
    </rPh>
    <phoneticPr fontId="7"/>
  </si>
  <si>
    <t>生年月日</t>
  </si>
  <si>
    <t>✓</t>
  </si>
  <si>
    <t>保険者番号</t>
  </si>
  <si>
    <t>00359999</t>
    <phoneticPr fontId="7"/>
  </si>
  <si>
    <t>性別</t>
  </si>
  <si>
    <t>０９９９９９９９</t>
    <phoneticPr fontId="3"/>
  </si>
  <si>
    <t>2</t>
  </si>
  <si>
    <t>被保険者番号</t>
  </si>
  <si>
    <t>受診券整理番号</t>
  </si>
  <si>
    <t>令和</t>
  </si>
  <si>
    <t>0</t>
  </si>
  <si>
    <t>8</t>
  </si>
  <si>
    <t>6</t>
  </si>
  <si>
    <t>検査日</t>
  </si>
  <si>
    <t>医師の総合判断日</t>
  </si>
  <si>
    <t>7</t>
  </si>
  <si>
    <t>腹囲</t>
  </si>
  <si>
    <t>（内臓脂肪面積）</t>
  </si>
  <si>
    <t>㎠</t>
  </si>
  <si>
    <t>記載確認</t>
  </si>
  <si>
    <t>既往歴有無</t>
  </si>
  <si>
    <t>自覚症状有無</t>
  </si>
  <si>
    <t>他覚症状有無</t>
  </si>
  <si>
    <t>収縮期血圧</t>
  </si>
  <si>
    <t>拡張期血圧</t>
  </si>
  <si>
    <t>採血時間（食後）</t>
  </si>
  <si>
    <t>空腹時中性脂肪</t>
    <phoneticPr fontId="3"/>
  </si>
  <si>
    <t>空腹時中性脂肪</t>
  </si>
  <si>
    <t>HDL-コレステロール</t>
  </si>
  <si>
    <t>LDL-コレステロール</t>
  </si>
  <si>
    <t>（Non-HDLコレステロール）</t>
  </si>
  <si>
    <t>AST（GOT）</t>
  </si>
  <si>
    <t>U/l</t>
  </si>
  <si>
    <t>ALT（GPT）</t>
  </si>
  <si>
    <t>γーGT（γーGTP)</t>
  </si>
  <si>
    <t>血清クレアチニン</t>
  </si>
  <si>
    <t>空腹時血糖</t>
    <phoneticPr fontId="3"/>
  </si>
  <si>
    <t>空腹時血糖</t>
  </si>
  <si>
    <t>HbA1c（NGSP）</t>
  </si>
  <si>
    <t>%</t>
  </si>
  <si>
    <t>メタボリックシンドローム判定</t>
  </si>
  <si>
    <t>保健指導レベル</t>
  </si>
  <si>
    <t>医師の判断（判定）</t>
  </si>
  <si>
    <t>その他、所見等記入欄</t>
  </si>
  <si>
    <t>尿検査未実施の理由</t>
  </si>
  <si>
    <t>山口花子</t>
  </si>
  <si>
    <t>医師の氏名</t>
  </si>
  <si>
    <t>山口花子</t>
    <rPh sb="0" eb="2">
      <t>ヤマグチ</t>
    </rPh>
    <rPh sb="2" eb="4">
      <t>ハナコ</t>
    </rPh>
    <phoneticPr fontId="7"/>
  </si>
  <si>
    <r>
      <t>質問票</t>
    </r>
    <r>
      <rPr>
        <b/>
        <sz val="18"/>
        <color theme="1"/>
        <rFont val="MS UI Gothic"/>
        <family val="3"/>
        <charset val="128"/>
      </rPr>
      <t>（市町国民健康保険）</t>
    </r>
    <rPh sb="0" eb="3">
      <t>シツモンヒョウ</t>
    </rPh>
    <phoneticPr fontId="9"/>
  </si>
  <si>
    <t>26199999999</t>
    <phoneticPr fontId="7"/>
  </si>
  <si>
    <t>様式情提２</t>
    <rPh sb="0" eb="2">
      <t>ヨウシキ</t>
    </rPh>
    <rPh sb="2" eb="3">
      <t>ジョウ</t>
    </rPh>
    <rPh sb="3" eb="4">
      <t>テイ</t>
    </rPh>
    <phoneticPr fontId="7"/>
  </si>
  <si>
    <t>様式情提２</t>
    <phoneticPr fontId="7"/>
  </si>
  <si>
    <t>様式情提３</t>
    <rPh sb="0" eb="2">
      <t>ヨウシキ</t>
    </rPh>
    <phoneticPr fontId="7"/>
  </si>
  <si>
    <t>※BMIが22㎏/㎡以上の場合、腹囲は実測又は判定で測定してください</t>
    <rPh sb="10" eb="12">
      <t>イジョウ</t>
    </rPh>
    <rPh sb="13" eb="15">
      <t>バアイ</t>
    </rPh>
    <rPh sb="16" eb="18">
      <t>フクイ</t>
    </rPh>
    <rPh sb="19" eb="21">
      <t>ジッソク</t>
    </rPh>
    <rPh sb="21" eb="22">
      <t>マタ</t>
    </rPh>
    <rPh sb="23" eb="25">
      <t>ハンテイ</t>
    </rPh>
    <phoneticPr fontId="7"/>
  </si>
  <si>
    <t>情報提供</t>
    <rPh sb="0" eb="2">
      <t>ジョウホウ</t>
    </rPh>
    <rPh sb="2" eb="4">
      <t>テイキョウ</t>
    </rPh>
    <phoneticPr fontId="3"/>
  </si>
  <si>
    <t>特定保健指導
階層化結果</t>
    <rPh sb="0" eb="2">
      <t>トクテイ</t>
    </rPh>
    <rPh sb="2" eb="4">
      <t>ホケン</t>
    </rPh>
    <rPh sb="4" eb="6">
      <t>シドウ</t>
    </rPh>
    <rPh sb="7" eb="10">
      <t>カイソウカ</t>
    </rPh>
    <rPh sb="10" eb="12">
      <t>ケッカ</t>
    </rPh>
    <phoneticPr fontId="7"/>
  </si>
  <si>
    <r>
      <t>情報提供票</t>
    </r>
    <r>
      <rPr>
        <b/>
        <sz val="18"/>
        <rFont val="MS UI Gothic"/>
        <family val="3"/>
        <charset val="128"/>
      </rPr>
      <t>（市町国民健康保険）</t>
    </r>
    <rPh sb="0" eb="2">
      <t>ジョウホウ</t>
    </rPh>
    <rPh sb="2" eb="4">
      <t>テイキョウ</t>
    </rPh>
    <rPh sb="4" eb="5">
      <t>ヒョウ</t>
    </rPh>
    <phoneticPr fontId="7"/>
  </si>
  <si>
    <t>電話番号</t>
    <rPh sb="0" eb="2">
      <t>デンワ</t>
    </rPh>
    <rPh sb="2" eb="4">
      <t>バンゴウ</t>
    </rPh>
    <phoneticPr fontId="3"/>
  </si>
  <si>
    <t>9N551000000000049</t>
    <phoneticPr fontId="3"/>
  </si>
  <si>
    <t>備考</t>
    <rPh sb="0" eb="2">
      <t>ビコウ</t>
    </rPh>
    <phoneticPr fontId="19"/>
  </si>
  <si>
    <t>No95</t>
    <phoneticPr fontId="3"/>
  </si>
  <si>
    <t>国保太郎</t>
    <rPh sb="0" eb="2">
      <t>コクホ</t>
    </rPh>
    <rPh sb="2" eb="4">
      <t>タロウ</t>
    </rPh>
    <phoneticPr fontId="3"/>
  </si>
  <si>
    <t>083-000-0000</t>
    <phoneticPr fontId="3"/>
  </si>
  <si>
    <t>保険年金課</t>
    <rPh sb="0" eb="2">
      <t>ホケン</t>
    </rPh>
    <rPh sb="2" eb="4">
      <t>ネンキン</t>
    </rPh>
    <rPh sb="4" eb="5">
      <t>カ</t>
    </rPh>
    <phoneticPr fontId="7"/>
  </si>
  <si>
    <t>0827-29-5083</t>
  </si>
  <si>
    <t>年度末年齢 ※</t>
    <rPh sb="0" eb="3">
      <t>ネンドマツ</t>
    </rPh>
    <rPh sb="3" eb="5">
      <t>ネンレイ</t>
    </rPh>
    <phoneticPr fontId="7"/>
  </si>
  <si>
    <t>歳</t>
    <rPh sb="0" eb="1">
      <t>サイ</t>
    </rPh>
    <phoneticPr fontId="7"/>
  </si>
  <si>
    <t>※自動計算</t>
    <phoneticPr fontId="7"/>
  </si>
  <si>
    <t>特定保健指導階層化結果</t>
    <rPh sb="0" eb="2">
      <t>トクテイ</t>
    </rPh>
    <rPh sb="2" eb="4">
      <t>ホケン</t>
    </rPh>
    <rPh sb="4" eb="6">
      <t>シドウ</t>
    </rPh>
    <rPh sb="6" eb="9">
      <t>カイソウカ</t>
    </rPh>
    <rPh sb="9" eb="11">
      <t>ケッカ</t>
    </rPh>
    <phoneticPr fontId="7"/>
  </si>
  <si>
    <t>歳</t>
    <rPh sb="0" eb="1">
      <t>サイ</t>
    </rPh>
    <phoneticPr fontId="3"/>
  </si>
  <si>
    <t>BMI ※</t>
    <phoneticPr fontId="7"/>
  </si>
  <si>
    <t>eGFR ※</t>
    <phoneticPr fontId="7"/>
  </si>
  <si>
    <t>eGFR ※</t>
  </si>
  <si>
    <t>BMI ※</t>
  </si>
  <si>
    <t>質問票（回答）</t>
    <rPh sb="0" eb="3">
      <t>シツモンヒョウ</t>
    </rPh>
    <rPh sb="4" eb="6">
      <t>カイトウ</t>
    </rPh>
    <phoneticPr fontId="7"/>
  </si>
  <si>
    <t>質問票（電話）</t>
    <rPh sb="0" eb="3">
      <t>シツモンヒョウ</t>
    </rPh>
    <rPh sb="4" eb="6">
      <t>デンワ</t>
    </rPh>
    <phoneticPr fontId="7"/>
  </si>
  <si>
    <t>2026</t>
  </si>
  <si>
    <t>※受診券整理番号頭２桁から年度表示</t>
    <rPh sb="1" eb="3">
      <t>ジュシン</t>
    </rPh>
    <rPh sb="3" eb="4">
      <t>ケン</t>
    </rPh>
    <rPh sb="4" eb="6">
      <t>セイリ</t>
    </rPh>
    <rPh sb="6" eb="8">
      <t>バンゴウ</t>
    </rPh>
    <rPh sb="8" eb="9">
      <t>アタマ</t>
    </rPh>
    <rPh sb="10" eb="11">
      <t>ケタ</t>
    </rPh>
    <rPh sb="13" eb="15">
      <t>ネンド</t>
    </rPh>
    <rPh sb="15" eb="17">
      <t>ヒョウジ</t>
    </rPh>
    <phoneticPr fontId="7"/>
  </si>
  <si>
    <t>－</t>
  </si>
  <si>
    <t>－</t>
    <phoneticPr fontId="7"/>
  </si>
  <si>
    <t>±</t>
  </si>
  <si>
    <t>±</t>
    <phoneticPr fontId="7"/>
  </si>
  <si>
    <t>＋</t>
  </si>
  <si>
    <t>＋</t>
    <phoneticPr fontId="7"/>
  </si>
  <si>
    <t>2+</t>
  </si>
  <si>
    <t>2+</t>
    <phoneticPr fontId="7"/>
  </si>
  <si>
    <t>3+以上</t>
    <rPh sb="2" eb="4">
      <t>イジョウ</t>
    </rPh>
    <phoneticPr fontId="7"/>
  </si>
  <si>
    <t>10時間以上</t>
    <rPh sb="2" eb="4">
      <t>ジカン</t>
    </rPh>
    <rPh sb="4" eb="6">
      <t>イジョウ</t>
    </rPh>
    <phoneticPr fontId="7"/>
  </si>
  <si>
    <t>3.5時間以上10時間未満</t>
    <rPh sb="5" eb="7">
      <t>イジョウ</t>
    </rPh>
    <rPh sb="9" eb="11">
      <t>ジカン</t>
    </rPh>
    <rPh sb="11" eb="13">
      <t>ミマン</t>
    </rPh>
    <phoneticPr fontId="7"/>
  </si>
  <si>
    <t>3.5時間未満</t>
    <rPh sb="3" eb="5">
      <t>ジカン</t>
    </rPh>
    <rPh sb="5" eb="7">
      <t>ミマン</t>
    </rPh>
    <phoneticPr fontId="7"/>
  </si>
  <si>
    <t>あり</t>
    <phoneticPr fontId="7"/>
  </si>
  <si>
    <t>なし</t>
    <phoneticPr fontId="7"/>
  </si>
  <si>
    <t>実測</t>
    <rPh sb="0" eb="2">
      <t>ジッソク</t>
    </rPh>
    <phoneticPr fontId="7"/>
  </si>
  <si>
    <t>判定</t>
    <rPh sb="0" eb="2">
      <t>ハンテイ</t>
    </rPh>
    <phoneticPr fontId="7"/>
  </si>
  <si>
    <t>申告</t>
    <rPh sb="0" eb="2">
      <t>シンコク</t>
    </rPh>
    <phoneticPr fontId="7"/>
  </si>
  <si>
    <t>男</t>
    <rPh sb="0" eb="1">
      <t>オトコ</t>
    </rPh>
    <phoneticPr fontId="7"/>
  </si>
  <si>
    <t>女</t>
    <rPh sb="0" eb="1">
      <t>オンナ</t>
    </rPh>
    <phoneticPr fontId="7"/>
  </si>
  <si>
    <t>異常なし</t>
    <rPh sb="0" eb="2">
      <t>イジョウ</t>
    </rPh>
    <phoneticPr fontId="7"/>
  </si>
  <si>
    <t>治療中</t>
    <rPh sb="0" eb="2">
      <t>チリョウ</t>
    </rPh>
    <rPh sb="2" eb="3">
      <t>チュウ</t>
    </rPh>
    <phoneticPr fontId="7"/>
  </si>
  <si>
    <t>経過観察</t>
    <rPh sb="0" eb="2">
      <t>ケイカ</t>
    </rPh>
    <rPh sb="2" eb="4">
      <t>カンサツ</t>
    </rPh>
    <phoneticPr fontId="7"/>
  </si>
  <si>
    <t>要治療</t>
    <rPh sb="0" eb="1">
      <t>ヨウ</t>
    </rPh>
    <rPh sb="1" eb="3">
      <t>チリョウ</t>
    </rPh>
    <phoneticPr fontId="7"/>
  </si>
  <si>
    <t>要精密検査</t>
    <rPh sb="0" eb="1">
      <t>ヨウ</t>
    </rPh>
    <rPh sb="1" eb="3">
      <t>セイミツ</t>
    </rPh>
    <rPh sb="3" eb="5">
      <t>ケンサ</t>
    </rPh>
    <phoneticPr fontId="7"/>
  </si>
  <si>
    <t>生理中</t>
    <rPh sb="0" eb="3">
      <t>セイリチュウ</t>
    </rPh>
    <phoneticPr fontId="7"/>
  </si>
  <si>
    <t>腎疾患等の基礎疾患が
あるため排尿障害を有する</t>
    <rPh sb="0" eb="3">
      <t>ジンシッカン</t>
    </rPh>
    <rPh sb="3" eb="4">
      <t>トウ</t>
    </rPh>
    <rPh sb="5" eb="7">
      <t>キソ</t>
    </rPh>
    <rPh sb="7" eb="9">
      <t>シッカン</t>
    </rPh>
    <rPh sb="15" eb="17">
      <t>ハイニョウ</t>
    </rPh>
    <rPh sb="17" eb="19">
      <t>ショウガイ</t>
    </rPh>
    <rPh sb="20" eb="21">
      <t>ユウ</t>
    </rPh>
    <phoneticPr fontId="7"/>
  </si>
  <si>
    <t>その他</t>
    <rPh sb="2" eb="3">
      <t>タ</t>
    </rPh>
    <phoneticPr fontId="7"/>
  </si>
  <si>
    <t>.</t>
  </si>
  <si>
    <t>あり</t>
    <phoneticPr fontId="3"/>
  </si>
  <si>
    <t>前立腺肥大症</t>
    <rPh sb="0" eb="3">
      <t>ゼンリツセン</t>
    </rPh>
    <rPh sb="3" eb="6">
      <t>ヒダイショウ</t>
    </rPh>
    <phoneticPr fontId="3"/>
  </si>
  <si>
    <t>前立腺肥大症</t>
    <phoneticPr fontId="3"/>
  </si>
  <si>
    <t>被保険者番号桁数</t>
    <rPh sb="0" eb="4">
      <t>ヒホケンシャ</t>
    </rPh>
    <rPh sb="4" eb="6">
      <t>バンゴウ</t>
    </rPh>
    <rPh sb="6" eb="8">
      <t>ケタスウ</t>
    </rPh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</si>
</sst>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.0_);[Red]\(0.0\)"/>
    <numFmt numFmtId="177" formatCode="[$-411]gee\.mm\.dd"/>
    <numFmt numFmtId="178" formatCode="[$-411]ggge&quot;年&quot;m&quot;月&quot;d&quot;日&quot;;@"/>
    <numFmt numFmtId="179" formatCode="[$-411]gggee&quot;年&quot;mm&quot;月&quot;dd&quot;日&quot;;@"/>
    <numFmt numFmtId="180" formatCode="0_);[Red]\(0\)"/>
    <numFmt numFmtId="181" formatCode="#,##0.0_);[Red]\(#,##0.0\)"/>
    <numFmt numFmtId="182" formatCode="#,##0_);[Red]\(#,##0\)"/>
    <numFmt numFmtId="183" formatCode="#,##0.00_);[Red]\(#,##0.00\)"/>
    <numFmt numFmtId="184" formatCode="@&quot;年&quot;&quot;度&quot;"/>
  </numFmts>
  <fonts count="40" x14ac:knownFonts="1">
    <font>
      <sz val="10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S UI Gothic"/>
      <family val="3"/>
      <charset val="128"/>
    </font>
    <font>
      <b/>
      <sz val="22"/>
      <color theme="1"/>
      <name val="MS UI Gothic"/>
      <family val="3"/>
      <charset val="128"/>
    </font>
    <font>
      <b/>
      <sz val="11"/>
      <color theme="1"/>
      <name val="MS UI Gothic"/>
      <family val="3"/>
      <charset val="128"/>
    </font>
    <font>
      <b/>
      <sz val="12"/>
      <color theme="1"/>
      <name val="MS UI Gothic"/>
      <family val="3"/>
      <charset val="128"/>
    </font>
    <font>
      <sz val="16"/>
      <color theme="1"/>
      <name val="MS UI Gothic"/>
      <family val="3"/>
      <charset val="128"/>
    </font>
    <font>
      <sz val="10"/>
      <color theme="1"/>
      <name val="MS UI Gothic"/>
      <family val="3"/>
      <charset val="128"/>
    </font>
    <font>
      <b/>
      <sz val="11"/>
      <color rgb="FFFF0000"/>
      <name val="MS UI Gothic"/>
      <family val="3"/>
      <charset val="128"/>
    </font>
    <font>
      <b/>
      <sz val="10"/>
      <color theme="1"/>
      <name val="MS UI Gothic"/>
      <family val="3"/>
      <charset val="128"/>
    </font>
    <font>
      <b/>
      <sz val="10"/>
      <name val="MS UI Gothic"/>
      <family val="3"/>
      <charset val="128"/>
    </font>
    <font>
      <b/>
      <sz val="9"/>
      <color theme="1"/>
      <name val="MS UI Gothic"/>
      <family val="3"/>
      <charset val="128"/>
    </font>
    <font>
      <b/>
      <sz val="9"/>
      <color rgb="FFFF0000"/>
      <name val="MS UI Gothic"/>
      <family val="3"/>
      <charset val="128"/>
    </font>
    <font>
      <b/>
      <sz val="9"/>
      <name val="MS UI Gothic"/>
      <family val="3"/>
      <charset val="128"/>
    </font>
    <font>
      <b/>
      <sz val="11"/>
      <name val="MS UI Gothic"/>
      <family val="3"/>
      <charset val="128"/>
    </font>
    <font>
      <b/>
      <u/>
      <sz val="9"/>
      <color rgb="FFFF0000"/>
      <name val="MS UI Gothic"/>
      <family val="3"/>
      <charset val="128"/>
    </font>
    <font>
      <sz val="11"/>
      <name val="MS UI Gothic"/>
      <family val="3"/>
      <charset val="128"/>
    </font>
    <font>
      <sz val="14"/>
      <name val="MS UI Gothic"/>
      <family val="3"/>
      <charset val="128"/>
    </font>
    <font>
      <sz val="12"/>
      <name val="MS UI Gothic"/>
      <family val="3"/>
      <charset val="128"/>
    </font>
    <font>
      <sz val="8"/>
      <name val="MS UI Gothic"/>
      <family val="3"/>
      <charset val="128"/>
    </font>
    <font>
      <sz val="10"/>
      <name val="MS UI Gothic"/>
      <family val="3"/>
      <charset val="128"/>
    </font>
    <font>
      <sz val="12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18"/>
      <color theme="1"/>
      <name val="MS UI Gothic"/>
      <family val="3"/>
      <charset val="128"/>
    </font>
    <font>
      <sz val="11"/>
      <color theme="0"/>
      <name val="MS UI Gothic"/>
      <family val="3"/>
      <charset val="128"/>
    </font>
    <font>
      <b/>
      <sz val="9"/>
      <color rgb="FF0070C0"/>
      <name val="MS UI Gothic"/>
      <family val="3"/>
      <charset val="128"/>
    </font>
    <font>
      <b/>
      <u/>
      <sz val="9"/>
      <color rgb="FF0070C0"/>
      <name val="MS UI Gothic"/>
      <family val="3"/>
      <charset val="128"/>
    </font>
    <font>
      <b/>
      <sz val="20"/>
      <name val="MS UI Gothic"/>
      <family val="3"/>
      <charset val="128"/>
    </font>
    <font>
      <b/>
      <sz val="20"/>
      <color theme="1"/>
      <name val="MS UI Gothic"/>
      <family val="3"/>
      <charset val="128"/>
    </font>
    <font>
      <sz val="9"/>
      <name val="MS UI Gothic"/>
      <family val="3"/>
      <charset val="128"/>
    </font>
    <font>
      <b/>
      <sz val="18"/>
      <name val="MS UI Gothic"/>
      <family val="3"/>
      <charset val="128"/>
    </font>
    <font>
      <b/>
      <sz val="8"/>
      <name val="MS UI Gothic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indexed="64"/>
      </right>
      <top/>
      <bottom style="double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ck">
        <color indexed="64"/>
      </left>
      <right/>
      <top/>
      <bottom style="hair">
        <color auto="1"/>
      </bottom>
      <diagonal/>
    </border>
    <border>
      <left/>
      <right style="thick">
        <color indexed="64"/>
      </right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thick">
        <color indexed="64"/>
      </right>
      <top style="hair">
        <color auto="1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6" fillId="0" borderId="0"/>
    <xf numFmtId="0" fontId="8" fillId="0" borderId="0">
      <alignment vertical="center"/>
    </xf>
    <xf numFmtId="0" fontId="1" fillId="0" borderId="0">
      <alignment vertical="center"/>
    </xf>
  </cellStyleXfs>
  <cellXfs count="526">
    <xf numFmtId="0" fontId="0" fillId="0" borderId="0" xfId="0"/>
    <xf numFmtId="0" fontId="0" fillId="0" borderId="0" xfId="0" applyAlignment="1">
      <alignment horizontal="center"/>
    </xf>
    <xf numFmtId="49" fontId="0" fillId="0" borderId="20" xfId="0" applyNumberFormat="1" applyBorder="1" applyAlignment="1">
      <alignment horizontal="center" vertical="center"/>
    </xf>
    <xf numFmtId="0" fontId="10" fillId="3" borderId="0" xfId="2" applyFont="1" applyFill="1" applyAlignment="1" applyProtection="1">
      <alignment vertical="center"/>
    </xf>
    <xf numFmtId="0" fontId="20" fillId="3" borderId="0" xfId="2" applyFont="1" applyFill="1" applyAlignment="1" applyProtection="1">
      <alignment vertical="center"/>
    </xf>
    <xf numFmtId="0" fontId="20" fillId="3" borderId="0" xfId="2" applyFont="1" applyFill="1" applyBorder="1" applyAlignment="1" applyProtection="1">
      <alignment vertical="center"/>
    </xf>
    <xf numFmtId="0" fontId="15" fillId="3" borderId="0" xfId="2" applyFont="1" applyFill="1" applyAlignment="1" applyProtection="1">
      <alignment vertical="center"/>
    </xf>
    <xf numFmtId="0" fontId="10" fillId="3" borderId="0" xfId="3" applyFont="1" applyFill="1" applyAlignment="1" applyProtection="1">
      <alignment vertical="center"/>
    </xf>
    <xf numFmtId="0" fontId="12" fillId="3" borderId="0" xfId="4" applyFont="1" applyFill="1" applyAlignment="1" applyProtection="1">
      <alignment vertical="center"/>
    </xf>
    <xf numFmtId="0" fontId="10" fillId="3" borderId="0" xfId="3" applyFont="1" applyFill="1" applyAlignment="1" applyProtection="1">
      <alignment horizontal="center" vertical="center"/>
    </xf>
    <xf numFmtId="0" fontId="17" fillId="3" borderId="0" xfId="4" applyFont="1" applyFill="1" applyAlignment="1" applyProtection="1"/>
    <xf numFmtId="0" fontId="13" fillId="3" borderId="0" xfId="4" applyFont="1" applyFill="1" applyAlignment="1" applyProtection="1">
      <alignment vertical="center"/>
    </xf>
    <xf numFmtId="0" fontId="12" fillId="3" borderId="0" xfId="4" applyFont="1" applyFill="1" applyBorder="1" applyAlignment="1" applyProtection="1">
      <alignment vertical="center"/>
    </xf>
    <xf numFmtId="0" fontId="10" fillId="3" borderId="0" xfId="3" applyFont="1" applyFill="1" applyBorder="1" applyAlignment="1" applyProtection="1">
      <alignment horizontal="center" vertical="center"/>
    </xf>
    <xf numFmtId="0" fontId="15" fillId="3" borderId="0" xfId="3" applyFont="1" applyFill="1" applyAlignment="1" applyProtection="1">
      <alignment vertical="center"/>
    </xf>
    <xf numFmtId="0" fontId="15" fillId="3" borderId="6" xfId="2" applyFont="1" applyFill="1" applyBorder="1" applyAlignment="1" applyProtection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3" borderId="0" xfId="3" applyFont="1" applyFill="1" applyBorder="1" applyAlignment="1" applyProtection="1">
      <alignment vertical="center"/>
    </xf>
    <xf numFmtId="0" fontId="15" fillId="3" borderId="11" xfId="2" applyFont="1" applyFill="1" applyBorder="1" applyAlignment="1" applyProtection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3" borderId="4" xfId="3" applyFont="1" applyFill="1" applyBorder="1" applyAlignment="1" applyProtection="1">
      <alignment vertical="center"/>
    </xf>
    <xf numFmtId="0" fontId="15" fillId="3" borderId="18" xfId="2" applyFont="1" applyFill="1" applyBorder="1" applyAlignment="1" applyProtection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3" borderId="1" xfId="3" applyFont="1" applyFill="1" applyBorder="1" applyAlignment="1" applyProtection="1">
      <alignment vertical="center"/>
    </xf>
    <xf numFmtId="0" fontId="15" fillId="3" borderId="0" xfId="3" applyFont="1" applyFill="1" applyBorder="1" applyAlignment="1" applyProtection="1">
      <alignment vertical="center"/>
    </xf>
    <xf numFmtId="0" fontId="15" fillId="3" borderId="6" xfId="2" applyFont="1" applyFill="1" applyBorder="1" applyAlignment="1" applyProtection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3" borderId="18" xfId="2" applyFont="1" applyFill="1" applyBorder="1" applyAlignment="1" applyProtection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3" borderId="13" xfId="2" applyFont="1" applyFill="1" applyBorder="1" applyAlignment="1" applyProtection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3" borderId="8" xfId="3" applyFont="1" applyFill="1" applyBorder="1" applyAlignment="1" applyProtection="1">
      <alignment vertical="center"/>
    </xf>
    <xf numFmtId="0" fontId="15" fillId="3" borderId="6" xfId="2" applyFont="1" applyFill="1" applyBorder="1" applyAlignment="1" applyProtection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3" borderId="13" xfId="2" applyFont="1" applyFill="1" applyBorder="1" applyAlignment="1" applyProtection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3" borderId="8" xfId="3" applyFont="1" applyFill="1" applyBorder="1" applyAlignment="1" applyProtection="1">
      <alignment horizontal="left" vertical="center" wrapText="1"/>
    </xf>
    <xf numFmtId="0" fontId="15" fillId="3" borderId="0" xfId="3" applyFont="1" applyFill="1" applyBorder="1" applyAlignment="1" applyProtection="1">
      <alignment horizontal="left" vertical="center"/>
    </xf>
    <xf numFmtId="0" fontId="15" fillId="3" borderId="6" xfId="2" applyFont="1" applyFill="1" applyBorder="1" applyAlignment="1" applyProtection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3" borderId="18" xfId="2" applyFont="1" applyFill="1" applyBorder="1" applyAlignment="1" applyProtection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3" borderId="1" xfId="3" applyFont="1" applyFill="1" applyBorder="1" applyAlignment="1" applyProtection="1">
      <alignment horizontal="left" vertical="center" wrapText="1"/>
    </xf>
    <xf numFmtId="0" fontId="18" fillId="3" borderId="1" xfId="3" applyFont="1" applyFill="1" applyBorder="1" applyAlignment="1" applyProtection="1">
      <alignment vertical="center" wrapText="1"/>
    </xf>
    <xf numFmtId="0" fontId="15" fillId="3" borderId="13" xfId="2" applyFont="1" applyFill="1" applyBorder="1" applyAlignment="1" applyProtection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3" borderId="8" xfId="3" applyFont="1" applyFill="1" applyBorder="1" applyAlignment="1" applyProtection="1">
      <alignment vertical="center" wrapText="1"/>
    </xf>
    <xf numFmtId="0" fontId="15" fillId="3" borderId="6" xfId="2" applyFont="1" applyFill="1" applyBorder="1" applyAlignment="1" applyProtection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3" borderId="6" xfId="2" applyFont="1" applyFill="1" applyBorder="1" applyAlignment="1" applyProtection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3" borderId="6" xfId="2" applyFont="1" applyFill="1" applyBorder="1" applyAlignment="1" applyProtection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3" borderId="6" xfId="2" applyFont="1" applyFill="1" applyBorder="1" applyAlignment="1" applyProtection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3" borderId="14" xfId="3" applyFont="1" applyFill="1" applyBorder="1" applyAlignment="1" applyProtection="1">
      <alignment vertical="center"/>
    </xf>
    <xf numFmtId="0" fontId="18" fillId="3" borderId="9" xfId="3" applyFont="1" applyFill="1" applyBorder="1" applyAlignment="1" applyProtection="1">
      <alignment vertical="center"/>
    </xf>
    <xf numFmtId="0" fontId="18" fillId="3" borderId="5" xfId="3" applyFont="1" applyFill="1" applyBorder="1" applyAlignment="1" applyProtection="1">
      <alignment vertical="center"/>
    </xf>
    <xf numFmtId="0" fontId="15" fillId="3" borderId="18" xfId="2" applyFont="1" applyFill="1" applyBorder="1" applyAlignment="1" applyProtection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3" borderId="0" xfId="3" applyFont="1" applyFill="1" applyBorder="1" applyAlignment="1" applyProtection="1">
      <alignment horizontal="center" vertical="center"/>
    </xf>
    <xf numFmtId="0" fontId="18" fillId="3" borderId="0" xfId="3" applyFont="1" applyFill="1" applyBorder="1" applyAlignment="1" applyProtection="1">
      <alignment vertical="center" wrapText="1"/>
    </xf>
    <xf numFmtId="0" fontId="15" fillId="3" borderId="0" xfId="2" applyFont="1" applyFill="1" applyBorder="1" applyAlignment="1" applyProtection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3" borderId="0" xfId="3" applyFont="1" applyFill="1" applyAlignment="1" applyProtection="1">
      <alignment vertical="center"/>
    </xf>
    <xf numFmtId="0" fontId="15" fillId="3" borderId="6" xfId="2" applyFont="1" applyFill="1" applyBorder="1" applyAlignment="1" applyProtection="1"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3" borderId="0" xfId="3" applyFont="1" applyFill="1" applyBorder="1" applyAlignment="1" applyProtection="1"/>
    <xf numFmtId="0" fontId="15" fillId="3" borderId="6" xfId="2" applyFont="1" applyFill="1" applyBorder="1" applyAlignment="1" applyProtection="1">
      <alignment vertical="top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3" borderId="0" xfId="3" applyFont="1" applyFill="1" applyBorder="1" applyAlignment="1" applyProtection="1">
      <alignment vertical="top"/>
    </xf>
    <xf numFmtId="0" fontId="24" fillId="3" borderId="0" xfId="2" applyFont="1" applyFill="1" applyAlignment="1" applyProtection="1">
      <alignment vertical="center"/>
    </xf>
    <xf numFmtId="0" fontId="24" fillId="3" borderId="0" xfId="2" applyFont="1" applyFill="1" applyBorder="1" applyAlignment="1" applyProtection="1">
      <alignment vertical="center"/>
    </xf>
    <xf numFmtId="0" fontId="22" fillId="3" borderId="0" xfId="2" applyFont="1" applyFill="1" applyAlignment="1" applyProtection="1">
      <alignment horizontal="center" vertical="center"/>
    </xf>
    <xf numFmtId="0" fontId="25" fillId="3" borderId="3" xfId="2" applyFont="1" applyFill="1" applyBorder="1" applyAlignment="1" applyProtection="1">
      <alignment vertical="center"/>
    </xf>
    <xf numFmtId="0" fontId="25" fillId="3" borderId="2" xfId="2" applyFont="1" applyFill="1" applyBorder="1" applyAlignment="1" applyProtection="1">
      <alignment vertical="center"/>
    </xf>
    <xf numFmtId="0" fontId="25" fillId="3" borderId="18" xfId="2" applyFont="1" applyFill="1" applyBorder="1" applyAlignment="1" applyProtection="1">
      <alignment vertical="center"/>
    </xf>
    <xf numFmtId="0" fontId="25" fillId="3" borderId="1" xfId="2" applyFont="1" applyFill="1" applyBorder="1" applyAlignment="1" applyProtection="1">
      <alignment vertical="center"/>
    </xf>
    <xf numFmtId="0" fontId="25" fillId="3" borderId="10" xfId="2" applyFont="1" applyFill="1" applyBorder="1" applyAlignment="1" applyProtection="1">
      <alignment vertical="center"/>
    </xf>
    <xf numFmtId="0" fontId="24" fillId="3" borderId="13" xfId="2" applyFont="1" applyFill="1" applyBorder="1" applyAlignment="1" applyProtection="1">
      <alignment vertical="center"/>
    </xf>
    <xf numFmtId="0" fontId="24" fillId="3" borderId="8" xfId="2" applyFont="1" applyFill="1" applyBorder="1" applyAlignment="1" applyProtection="1">
      <alignment vertical="center"/>
    </xf>
    <xf numFmtId="0" fontId="24" fillId="3" borderId="41" xfId="2" applyFont="1" applyFill="1" applyBorder="1" applyAlignment="1" applyProtection="1">
      <alignment vertical="center"/>
    </xf>
    <xf numFmtId="0" fontId="24" fillId="3" borderId="6" xfId="2" applyFont="1" applyFill="1" applyBorder="1" applyAlignment="1" applyProtection="1">
      <alignment horizontal="center" vertical="center"/>
    </xf>
    <xf numFmtId="0" fontId="24" fillId="3" borderId="7" xfId="2" applyFont="1" applyFill="1" applyBorder="1" applyAlignment="1" applyProtection="1">
      <alignment horizontal="center" vertical="center" shrinkToFit="1"/>
    </xf>
    <xf numFmtId="0" fontId="24" fillId="3" borderId="18" xfId="2" applyFont="1" applyFill="1" applyBorder="1" applyAlignment="1" applyProtection="1">
      <alignment vertical="center"/>
    </xf>
    <xf numFmtId="0" fontId="24" fillId="3" borderId="1" xfId="2" applyFont="1" applyFill="1" applyBorder="1" applyAlignment="1" applyProtection="1">
      <alignment vertical="center"/>
    </xf>
    <xf numFmtId="0" fontId="24" fillId="3" borderId="10" xfId="2" applyFont="1" applyFill="1" applyBorder="1" applyAlignment="1" applyProtection="1">
      <alignment vertical="center"/>
    </xf>
    <xf numFmtId="0" fontId="24" fillId="3" borderId="6" xfId="2" applyFont="1" applyFill="1" applyBorder="1" applyAlignment="1" applyProtection="1">
      <alignment vertical="center"/>
    </xf>
    <xf numFmtId="0" fontId="24" fillId="3" borderId="7" xfId="2" applyFont="1" applyFill="1" applyBorder="1" applyAlignment="1" applyProtection="1">
      <alignment vertical="center"/>
    </xf>
    <xf numFmtId="49" fontId="25" fillId="3" borderId="13" xfId="2" applyNumberFormat="1" applyFont="1" applyFill="1" applyBorder="1" applyAlignment="1" applyProtection="1">
      <alignment vertical="center"/>
    </xf>
    <xf numFmtId="49" fontId="25" fillId="3" borderId="8" xfId="2" applyNumberFormat="1" applyFont="1" applyFill="1" applyBorder="1" applyAlignment="1" applyProtection="1">
      <alignment vertical="center"/>
    </xf>
    <xf numFmtId="49" fontId="25" fillId="3" borderId="14" xfId="2" applyNumberFormat="1" applyFont="1" applyFill="1" applyBorder="1" applyAlignment="1" applyProtection="1">
      <alignment vertical="center"/>
    </xf>
    <xf numFmtId="49" fontId="25" fillId="3" borderId="41" xfId="2" applyNumberFormat="1" applyFont="1" applyFill="1" applyBorder="1" applyAlignment="1" applyProtection="1">
      <alignment vertical="center"/>
    </xf>
    <xf numFmtId="49" fontId="25" fillId="3" borderId="18" xfId="2" applyNumberFormat="1" applyFont="1" applyFill="1" applyBorder="1" applyAlignment="1" applyProtection="1">
      <alignment vertical="center"/>
    </xf>
    <xf numFmtId="49" fontId="25" fillId="3" borderId="1" xfId="2" applyNumberFormat="1" applyFont="1" applyFill="1" applyBorder="1" applyAlignment="1" applyProtection="1">
      <alignment vertical="center"/>
    </xf>
    <xf numFmtId="49" fontId="25" fillId="3" borderId="9" xfId="2" applyNumberFormat="1" applyFont="1" applyFill="1" applyBorder="1" applyAlignment="1" applyProtection="1">
      <alignment vertical="center"/>
    </xf>
    <xf numFmtId="49" fontId="25" fillId="3" borderId="10" xfId="2" applyNumberFormat="1" applyFont="1" applyFill="1" applyBorder="1" applyAlignment="1" applyProtection="1">
      <alignment vertical="center"/>
    </xf>
    <xf numFmtId="49" fontId="24" fillId="3" borderId="13" xfId="2" applyNumberFormat="1" applyFont="1" applyFill="1" applyBorder="1" applyAlignment="1" applyProtection="1">
      <alignment vertical="center"/>
    </xf>
    <xf numFmtId="49" fontId="24" fillId="3" borderId="8" xfId="2" applyNumberFormat="1" applyFont="1" applyFill="1" applyBorder="1" applyAlignment="1" applyProtection="1">
      <alignment vertical="center"/>
    </xf>
    <xf numFmtId="49" fontId="24" fillId="3" borderId="14" xfId="2" applyNumberFormat="1" applyFont="1" applyFill="1" applyBorder="1" applyAlignment="1" applyProtection="1">
      <alignment vertical="center"/>
    </xf>
    <xf numFmtId="0" fontId="24" fillId="3" borderId="7" xfId="2" applyFont="1" applyFill="1" applyBorder="1" applyAlignment="1" applyProtection="1">
      <alignment horizontal="center" vertical="center"/>
    </xf>
    <xf numFmtId="49" fontId="24" fillId="3" borderId="34" xfId="2" applyNumberFormat="1" applyFont="1" applyFill="1" applyBorder="1" applyAlignment="1" applyProtection="1">
      <alignment vertical="center"/>
    </xf>
    <xf numFmtId="49" fontId="24" fillId="3" borderId="19" xfId="2" applyNumberFormat="1" applyFont="1" applyFill="1" applyBorder="1" applyAlignment="1" applyProtection="1">
      <alignment vertical="center"/>
    </xf>
    <xf numFmtId="49" fontId="24" fillId="3" borderId="36" xfId="2" applyNumberFormat="1" applyFont="1" applyFill="1" applyBorder="1" applyAlignment="1" applyProtection="1">
      <alignment vertical="center"/>
    </xf>
    <xf numFmtId="0" fontId="24" fillId="3" borderId="34" xfId="2" applyFont="1" applyFill="1" applyBorder="1" applyAlignment="1" applyProtection="1">
      <alignment vertical="center"/>
    </xf>
    <xf numFmtId="0" fontId="24" fillId="3" borderId="19" xfId="2" applyFont="1" applyFill="1" applyBorder="1" applyAlignment="1" applyProtection="1">
      <alignment vertical="center"/>
    </xf>
    <xf numFmtId="0" fontId="24" fillId="3" borderId="35" xfId="2" applyFont="1" applyFill="1" applyBorder="1" applyAlignment="1" applyProtection="1">
      <alignment vertical="center"/>
    </xf>
    <xf numFmtId="0" fontId="24" fillId="3" borderId="1" xfId="2" applyFont="1" applyFill="1" applyBorder="1" applyAlignment="1" applyProtection="1">
      <alignment horizontal="center" vertical="center" shrinkToFit="1"/>
    </xf>
    <xf numFmtId="0" fontId="24" fillId="3" borderId="0" xfId="2" applyFont="1" applyFill="1" applyAlignment="1" applyProtection="1">
      <alignment horizontal="center" vertical="center"/>
    </xf>
    <xf numFmtId="0" fontId="22" fillId="3" borderId="8" xfId="2" applyFont="1" applyFill="1" applyBorder="1" applyAlignment="1" applyProtection="1">
      <alignment vertical="center"/>
    </xf>
    <xf numFmtId="0" fontId="24" fillId="3" borderId="29" xfId="2" applyFont="1" applyFill="1" applyBorder="1" applyAlignment="1" applyProtection="1">
      <alignment vertical="center"/>
    </xf>
    <xf numFmtId="0" fontId="24" fillId="3" borderId="2" xfId="2" applyFont="1" applyFill="1" applyBorder="1" applyAlignment="1" applyProtection="1">
      <alignment vertical="center"/>
    </xf>
    <xf numFmtId="0" fontId="24" fillId="3" borderId="2" xfId="2" applyFont="1" applyFill="1" applyBorder="1" applyAlignment="1" applyProtection="1">
      <alignment horizontal="center" vertical="center"/>
    </xf>
    <xf numFmtId="0" fontId="24" fillId="3" borderId="22" xfId="2" applyFont="1" applyFill="1" applyBorder="1" applyAlignment="1" applyProtection="1">
      <alignment vertical="center"/>
    </xf>
    <xf numFmtId="0" fontId="24" fillId="3" borderId="32" xfId="2" applyFont="1" applyFill="1" applyBorder="1" applyAlignment="1" applyProtection="1">
      <alignment vertical="center"/>
    </xf>
    <xf numFmtId="0" fontId="24" fillId="3" borderId="21" xfId="2" applyFont="1" applyFill="1" applyBorder="1" applyAlignment="1" applyProtection="1">
      <alignment horizontal="center" vertical="center"/>
    </xf>
    <xf numFmtId="0" fontId="22" fillId="3" borderId="18" xfId="2" applyFont="1" applyFill="1" applyBorder="1" applyAlignment="1" applyProtection="1">
      <alignment vertical="center"/>
    </xf>
    <xf numFmtId="0" fontId="22" fillId="3" borderId="1" xfId="2" applyFont="1" applyFill="1" applyBorder="1" applyAlignment="1" applyProtection="1">
      <alignment vertical="center"/>
    </xf>
    <xf numFmtId="0" fontId="24" fillId="3" borderId="31" xfId="2" applyFont="1" applyFill="1" applyBorder="1" applyAlignment="1" applyProtection="1">
      <alignment vertical="center"/>
    </xf>
    <xf numFmtId="0" fontId="24" fillId="3" borderId="4" xfId="2" applyFont="1" applyFill="1" applyBorder="1" applyAlignment="1" applyProtection="1">
      <alignment vertical="center"/>
    </xf>
    <xf numFmtId="0" fontId="24" fillId="3" borderId="1" xfId="2" applyFont="1" applyFill="1" applyBorder="1" applyAlignment="1" applyProtection="1">
      <alignment horizontal="center" vertical="center"/>
    </xf>
    <xf numFmtId="0" fontId="24" fillId="3" borderId="40" xfId="2" applyFont="1" applyFill="1" applyBorder="1" applyAlignment="1" applyProtection="1">
      <alignment horizontal="center" vertical="center"/>
    </xf>
    <xf numFmtId="0" fontId="24" fillId="3" borderId="8" xfId="2" applyFont="1" applyFill="1" applyBorder="1" applyAlignment="1" applyProtection="1">
      <alignment horizontal="center" vertical="center"/>
    </xf>
    <xf numFmtId="0" fontId="24" fillId="3" borderId="32" xfId="2" applyFont="1" applyFill="1" applyBorder="1" applyAlignment="1" applyProtection="1">
      <alignment horizontal="center" vertical="center"/>
    </xf>
    <xf numFmtId="0" fontId="24" fillId="3" borderId="31" xfId="2" applyFont="1" applyFill="1" applyBorder="1" applyAlignment="1" applyProtection="1">
      <alignment horizontal="center" vertical="center"/>
    </xf>
    <xf numFmtId="0" fontId="24" fillId="3" borderId="8" xfId="2" applyFont="1" applyFill="1" applyBorder="1" applyAlignment="1" applyProtection="1">
      <alignment horizontal="left" vertical="center"/>
    </xf>
    <xf numFmtId="0" fontId="24" fillId="3" borderId="15" xfId="2" applyFont="1" applyFill="1" applyBorder="1" applyAlignment="1" applyProtection="1">
      <alignment horizontal="center" vertical="center"/>
    </xf>
    <xf numFmtId="0" fontId="24" fillId="3" borderId="16" xfId="2" applyFont="1" applyFill="1" applyBorder="1" applyAlignment="1" applyProtection="1">
      <alignment horizontal="center" vertical="center"/>
    </xf>
    <xf numFmtId="0" fontId="24" fillId="3" borderId="17" xfId="2" applyFont="1" applyFill="1" applyBorder="1" applyAlignment="1" applyProtection="1">
      <alignment horizontal="center" vertical="center"/>
    </xf>
    <xf numFmtId="0" fontId="24" fillId="3" borderId="20" xfId="2" applyFont="1" applyFill="1" applyBorder="1" applyAlignment="1" applyProtection="1">
      <alignment horizontal="center" vertical="center"/>
    </xf>
    <xf numFmtId="0" fontId="24" fillId="3" borderId="32" xfId="2" applyFont="1" applyFill="1" applyBorder="1" applyAlignment="1" applyProtection="1">
      <alignment horizontal="left" vertical="center"/>
    </xf>
    <xf numFmtId="0" fontId="24" fillId="3" borderId="0" xfId="2" applyFont="1" applyFill="1" applyBorder="1" applyAlignment="1" applyProtection="1">
      <alignment horizontal="right" vertical="center"/>
    </xf>
    <xf numFmtId="0" fontId="24" fillId="3" borderId="1" xfId="2" applyFont="1" applyFill="1" applyBorder="1" applyAlignment="1" applyProtection="1">
      <alignment horizontal="left" vertical="center"/>
    </xf>
    <xf numFmtId="0" fontId="24" fillId="3" borderId="1" xfId="2" applyFont="1" applyFill="1" applyBorder="1" applyAlignment="1" applyProtection="1">
      <alignment horizontal="right" vertical="center"/>
    </xf>
    <xf numFmtId="0" fontId="24" fillId="3" borderId="40" xfId="2" applyFont="1" applyFill="1" applyBorder="1" applyAlignment="1" applyProtection="1">
      <alignment vertical="center"/>
    </xf>
    <xf numFmtId="0" fontId="24" fillId="3" borderId="0" xfId="2" applyFont="1" applyFill="1" applyBorder="1" applyAlignment="1" applyProtection="1">
      <alignment horizontal="left" vertical="center"/>
    </xf>
    <xf numFmtId="0" fontId="24" fillId="3" borderId="0" xfId="2" applyFont="1" applyFill="1" applyBorder="1" applyAlignment="1" applyProtection="1"/>
    <xf numFmtId="0" fontId="22" fillId="3" borderId="44" xfId="2" applyFont="1" applyFill="1" applyBorder="1" applyAlignment="1" applyProtection="1">
      <alignment vertical="center"/>
    </xf>
    <xf numFmtId="0" fontId="22" fillId="3" borderId="45" xfId="2" applyFont="1" applyFill="1" applyBorder="1" applyAlignment="1" applyProtection="1">
      <alignment vertical="center"/>
    </xf>
    <xf numFmtId="0" fontId="24" fillId="3" borderId="46" xfId="2" applyFont="1" applyFill="1" applyBorder="1" applyAlignment="1" applyProtection="1">
      <alignment vertical="center"/>
    </xf>
    <xf numFmtId="0" fontId="24" fillId="3" borderId="45" xfId="2" applyFont="1" applyFill="1" applyBorder="1" applyAlignment="1" applyProtection="1">
      <alignment vertical="center"/>
    </xf>
    <xf numFmtId="0" fontId="24" fillId="3" borderId="45" xfId="2" applyFont="1" applyFill="1" applyBorder="1" applyAlignment="1" applyProtection="1">
      <alignment horizontal="center" vertical="center"/>
    </xf>
    <xf numFmtId="0" fontId="24" fillId="3" borderId="45" xfId="2" applyFont="1" applyFill="1" applyBorder="1" applyAlignment="1" applyProtection="1">
      <alignment horizontal="left" vertical="center"/>
    </xf>
    <xf numFmtId="0" fontId="24" fillId="3" borderId="47" xfId="2" applyFont="1" applyFill="1" applyBorder="1" applyAlignment="1" applyProtection="1">
      <alignment vertical="center"/>
    </xf>
    <xf numFmtId="0" fontId="24" fillId="3" borderId="33" xfId="2" applyFont="1" applyFill="1" applyBorder="1" applyAlignment="1" applyProtection="1">
      <alignment vertical="center"/>
    </xf>
    <xf numFmtId="0" fontId="24" fillId="3" borderId="19" xfId="2" applyFont="1" applyFill="1" applyBorder="1" applyAlignment="1" applyProtection="1">
      <alignment horizontal="center" vertical="center"/>
    </xf>
    <xf numFmtId="0" fontId="24" fillId="3" borderId="19" xfId="2" applyFont="1" applyFill="1" applyBorder="1" applyAlignment="1" applyProtection="1">
      <alignment horizontal="left" vertical="center"/>
    </xf>
    <xf numFmtId="0" fontId="22" fillId="3" borderId="14" xfId="2" applyFont="1" applyFill="1" applyBorder="1" applyAlignment="1" applyProtection="1">
      <alignment vertical="center"/>
    </xf>
    <xf numFmtId="0" fontId="24" fillId="3" borderId="5" xfId="2" applyFont="1" applyFill="1" applyBorder="1" applyAlignment="1" applyProtection="1">
      <alignment vertical="center"/>
    </xf>
    <xf numFmtId="0" fontId="22" fillId="3" borderId="9" xfId="2" applyFont="1" applyFill="1" applyBorder="1" applyAlignment="1" applyProtection="1">
      <alignment vertical="center"/>
    </xf>
    <xf numFmtId="0" fontId="24" fillId="3" borderId="9" xfId="2" applyFont="1" applyFill="1" applyBorder="1" applyAlignment="1" applyProtection="1">
      <alignment vertical="center"/>
    </xf>
    <xf numFmtId="0" fontId="24" fillId="3" borderId="14" xfId="2" applyFont="1" applyFill="1" applyBorder="1" applyAlignment="1" applyProtection="1">
      <alignment vertical="center"/>
    </xf>
    <xf numFmtId="0" fontId="24" fillId="3" borderId="11" xfId="2" applyFont="1" applyFill="1" applyBorder="1" applyAlignment="1" applyProtection="1">
      <alignment horizontal="center" vertical="center"/>
    </xf>
    <xf numFmtId="0" fontId="24" fillId="3" borderId="2" xfId="2" applyFont="1" applyFill="1" applyBorder="1" applyAlignment="1" applyProtection="1">
      <alignment horizontal="left" vertical="center"/>
    </xf>
    <xf numFmtId="49" fontId="24" fillId="3" borderId="40" xfId="2" applyNumberFormat="1" applyFont="1" applyFill="1" applyBorder="1" applyAlignment="1" applyProtection="1">
      <alignment vertical="center"/>
    </xf>
    <xf numFmtId="49" fontId="24" fillId="3" borderId="32" xfId="2" applyNumberFormat="1" applyFont="1" applyFill="1" applyBorder="1" applyAlignment="1" applyProtection="1">
      <alignment vertical="center"/>
    </xf>
    <xf numFmtId="49" fontId="24" fillId="3" borderId="0" xfId="2" applyNumberFormat="1" applyFont="1" applyFill="1" applyBorder="1" applyAlignment="1" applyProtection="1">
      <alignment vertical="center"/>
    </xf>
    <xf numFmtId="49" fontId="24" fillId="3" borderId="31" xfId="2" applyNumberFormat="1" applyFont="1" applyFill="1" applyBorder="1" applyAlignment="1" applyProtection="1">
      <alignment vertical="center"/>
    </xf>
    <xf numFmtId="49" fontId="24" fillId="3" borderId="1" xfId="2" applyNumberFormat="1" applyFont="1" applyFill="1" applyBorder="1" applyAlignment="1" applyProtection="1">
      <alignment vertical="center"/>
    </xf>
    <xf numFmtId="0" fontId="24" fillId="3" borderId="8" xfId="2" applyFont="1" applyFill="1" applyBorder="1" applyAlignment="1" applyProtection="1">
      <alignment horizontal="right" vertical="center"/>
    </xf>
    <xf numFmtId="49" fontId="24" fillId="0" borderId="0" xfId="2" applyNumberFormat="1" applyFont="1" applyBorder="1" applyAlignment="1" applyProtection="1">
      <alignment vertical="center"/>
    </xf>
    <xf numFmtId="0" fontId="24" fillId="3" borderId="33" xfId="2" applyFont="1" applyFill="1" applyBorder="1" applyAlignment="1" applyProtection="1">
      <alignment horizontal="center" vertical="center"/>
    </xf>
    <xf numFmtId="0" fontId="22" fillId="3" borderId="0" xfId="2" applyFont="1" applyFill="1" applyAlignment="1" applyProtection="1">
      <alignment vertical="center"/>
    </xf>
    <xf numFmtId="49" fontId="24" fillId="3" borderId="0" xfId="2" applyNumberFormat="1" applyFont="1" applyFill="1" applyAlignment="1" applyProtection="1">
      <alignment vertical="center"/>
    </xf>
    <xf numFmtId="0" fontId="24" fillId="3" borderId="0" xfId="2" applyFont="1" applyFill="1" applyAlignment="1" applyProtection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24" fillId="3" borderId="29" xfId="2" applyFont="1" applyFill="1" applyBorder="1" applyAlignment="1" applyProtection="1">
      <alignment horizontal="left" vertical="center"/>
    </xf>
    <xf numFmtId="0" fontId="22" fillId="3" borderId="32" xfId="2" applyFont="1" applyFill="1" applyBorder="1" applyAlignment="1" applyProtection="1">
      <alignment vertical="center"/>
    </xf>
    <xf numFmtId="0" fontId="24" fillId="3" borderId="33" xfId="2" applyFont="1" applyFill="1" applyBorder="1" applyAlignment="1" applyProtection="1">
      <alignment horizontal="left" vertical="center"/>
    </xf>
    <xf numFmtId="0" fontId="28" fillId="3" borderId="0" xfId="2" applyFont="1" applyFill="1" applyAlignment="1" applyProtection="1">
      <alignment vertical="center"/>
    </xf>
    <xf numFmtId="0" fontId="28" fillId="3" borderId="0" xfId="2" applyFont="1" applyFill="1" applyBorder="1" applyAlignment="1" applyProtection="1">
      <alignment vertical="center"/>
    </xf>
    <xf numFmtId="0" fontId="0" fillId="0" borderId="20" xfId="0" applyBorder="1" applyAlignment="1">
      <alignment horizontal="center"/>
    </xf>
    <xf numFmtId="0" fontId="25" fillId="3" borderId="6" xfId="2" applyFont="1" applyFill="1" applyBorder="1" applyAlignment="1" applyProtection="1">
      <alignment vertical="center"/>
    </xf>
    <xf numFmtId="0" fontId="25" fillId="3" borderId="0" xfId="2" applyFont="1" applyFill="1" applyBorder="1" applyAlignment="1" applyProtection="1">
      <alignment vertical="center"/>
    </xf>
    <xf numFmtId="0" fontId="29" fillId="0" borderId="0" xfId="0" applyNumberFormat="1" applyFont="1" applyFill="1" applyAlignment="1" applyProtection="1">
      <alignment horizontal="center" vertical="center"/>
    </xf>
    <xf numFmtId="0" fontId="10" fillId="3" borderId="37" xfId="2" applyFont="1" applyFill="1" applyBorder="1" applyAlignment="1" applyProtection="1">
      <alignment vertical="center"/>
    </xf>
    <xf numFmtId="0" fontId="20" fillId="3" borderId="38" xfId="2" applyFont="1" applyFill="1" applyBorder="1" applyAlignment="1" applyProtection="1">
      <alignment vertical="center"/>
    </xf>
    <xf numFmtId="0" fontId="10" fillId="3" borderId="39" xfId="2" applyFont="1" applyFill="1" applyBorder="1" applyAlignment="1" applyProtection="1">
      <alignment vertical="center"/>
    </xf>
    <xf numFmtId="0" fontId="10" fillId="3" borderId="24" xfId="2" applyFont="1" applyFill="1" applyBorder="1" applyAlignment="1" applyProtection="1">
      <alignment vertical="center"/>
    </xf>
    <xf numFmtId="0" fontId="10" fillId="3" borderId="25" xfId="2" applyFont="1" applyFill="1" applyBorder="1" applyAlignment="1" applyProtection="1">
      <alignment vertical="center"/>
    </xf>
    <xf numFmtId="0" fontId="21" fillId="3" borderId="0" xfId="2" applyFont="1" applyFill="1" applyBorder="1" applyAlignment="1" applyProtection="1">
      <alignment vertical="center"/>
    </xf>
    <xf numFmtId="0" fontId="10" fillId="3" borderId="0" xfId="2" applyFont="1" applyFill="1" applyBorder="1" applyAlignment="1" applyProtection="1">
      <alignment vertical="center"/>
    </xf>
    <xf numFmtId="0" fontId="15" fillId="3" borderId="24" xfId="2" applyFont="1" applyFill="1" applyBorder="1" applyAlignment="1" applyProtection="1">
      <alignment vertical="center"/>
    </xf>
    <xf numFmtId="0" fontId="15" fillId="3" borderId="25" xfId="2" applyFont="1" applyFill="1" applyBorder="1" applyAlignment="1" applyProtection="1">
      <alignment vertical="center"/>
    </xf>
    <xf numFmtId="0" fontId="10" fillId="3" borderId="26" xfId="2" applyFont="1" applyFill="1" applyBorder="1" applyAlignment="1" applyProtection="1">
      <alignment vertical="center"/>
    </xf>
    <xf numFmtId="0" fontId="20" fillId="3" borderId="27" xfId="2" applyFont="1" applyFill="1" applyBorder="1" applyAlignment="1" applyProtection="1">
      <alignment vertical="center"/>
    </xf>
    <xf numFmtId="0" fontId="10" fillId="3" borderId="28" xfId="2" applyFont="1" applyFill="1" applyBorder="1" applyAlignment="1" applyProtection="1">
      <alignment vertical="center"/>
    </xf>
    <xf numFmtId="0" fontId="10" fillId="3" borderId="0" xfId="3" applyFont="1" applyFill="1" applyBorder="1" applyAlignment="1" applyProtection="1">
      <alignment vertical="center"/>
    </xf>
    <xf numFmtId="49" fontId="28" fillId="3" borderId="0" xfId="2" applyNumberFormat="1" applyFont="1" applyFill="1" applyBorder="1" applyAlignment="1" applyProtection="1">
      <alignment vertical="center"/>
    </xf>
    <xf numFmtId="0" fontId="24" fillId="3" borderId="5" xfId="2" applyFont="1" applyFill="1" applyBorder="1" applyAlignment="1" applyProtection="1">
      <alignment vertical="center" shrinkToFit="1"/>
    </xf>
    <xf numFmtId="0" fontId="24" fillId="3" borderId="7" xfId="2" applyFont="1" applyFill="1" applyBorder="1" applyAlignment="1" applyProtection="1">
      <alignment vertical="center" shrinkToFit="1"/>
    </xf>
    <xf numFmtId="0" fontId="24" fillId="3" borderId="4" xfId="2" applyFont="1" applyFill="1" applyBorder="1" applyAlignment="1" applyProtection="1">
      <alignment horizontal="center" vertical="center"/>
    </xf>
    <xf numFmtId="0" fontId="18" fillId="3" borderId="0" xfId="2" applyFont="1" applyFill="1" applyBorder="1" applyAlignment="1" applyProtection="1">
      <alignment vertical="center"/>
    </xf>
    <xf numFmtId="0" fontId="22" fillId="3" borderId="27" xfId="2" applyFont="1" applyFill="1" applyBorder="1" applyAlignment="1" applyProtection="1">
      <alignment vertical="center"/>
    </xf>
    <xf numFmtId="49" fontId="25" fillId="3" borderId="6" xfId="2" applyNumberFormat="1" applyFont="1" applyFill="1" applyBorder="1" applyAlignment="1" applyProtection="1">
      <alignment vertical="center"/>
    </xf>
    <xf numFmtId="49" fontId="25" fillId="3" borderId="7" xfId="2" applyNumberFormat="1" applyFont="1" applyFill="1" applyBorder="1" applyAlignment="1" applyProtection="1">
      <alignment vertical="center"/>
    </xf>
    <xf numFmtId="0" fontId="24" fillId="3" borderId="50" xfId="2" applyFont="1" applyFill="1" applyBorder="1" applyAlignment="1" applyProtection="1">
      <alignment horizontal="center" vertical="center"/>
    </xf>
    <xf numFmtId="0" fontId="15" fillId="3" borderId="26" xfId="2" applyFont="1" applyFill="1" applyBorder="1" applyAlignment="1" applyProtection="1">
      <alignment vertical="center"/>
    </xf>
    <xf numFmtId="0" fontId="15" fillId="3" borderId="28" xfId="2" applyFont="1" applyFill="1" applyBorder="1" applyAlignment="1" applyProtection="1">
      <alignment vertical="center"/>
    </xf>
    <xf numFmtId="0" fontId="22" fillId="3" borderId="0" xfId="2" applyFont="1" applyFill="1" applyBorder="1" applyAlignment="1" applyProtection="1">
      <alignment vertical="center"/>
    </xf>
    <xf numFmtId="180" fontId="21" fillId="3" borderId="0" xfId="2" applyNumberFormat="1" applyFont="1" applyFill="1" applyBorder="1" applyAlignment="1" applyProtection="1">
      <alignment vertical="center"/>
    </xf>
    <xf numFmtId="181" fontId="21" fillId="3" borderId="0" xfId="2" applyNumberFormat="1" applyFont="1" applyFill="1" applyBorder="1" applyAlignment="1" applyProtection="1">
      <alignment vertical="center"/>
    </xf>
    <xf numFmtId="182" fontId="21" fillId="3" borderId="0" xfId="2" applyNumberFormat="1" applyFont="1" applyFill="1" applyBorder="1" applyAlignment="1" applyProtection="1">
      <alignment vertical="center"/>
    </xf>
    <xf numFmtId="183" fontId="21" fillId="3" borderId="0" xfId="2" applyNumberFormat="1" applyFont="1" applyFill="1" applyBorder="1" applyAlignment="1" applyProtection="1">
      <alignment vertical="center"/>
    </xf>
    <xf numFmtId="0" fontId="22" fillId="3" borderId="0" xfId="2" applyFont="1" applyFill="1" applyBorder="1" applyAlignment="1" applyProtection="1">
      <alignment vertical="center"/>
    </xf>
    <xf numFmtId="49" fontId="24" fillId="3" borderId="0" xfId="2" applyNumberFormat="1" applyFont="1" applyFill="1" applyAlignment="1" applyProtection="1">
      <alignment vertical="center" wrapText="1"/>
    </xf>
    <xf numFmtId="0" fontId="24" fillId="3" borderId="0" xfId="2" applyFont="1" applyFill="1" applyBorder="1" applyAlignment="1" applyProtection="1">
      <alignment horizontal="center" vertical="center"/>
    </xf>
    <xf numFmtId="0" fontId="27" fillId="3" borderId="48" xfId="2" applyFont="1" applyFill="1" applyBorder="1" applyAlignment="1" applyProtection="1">
      <alignment vertical="center" wrapText="1" shrinkToFit="1"/>
    </xf>
    <xf numFmtId="0" fontId="27" fillId="3" borderId="0" xfId="2" applyFont="1" applyFill="1" applyBorder="1" applyAlignment="1" applyProtection="1">
      <alignment vertical="center" wrapText="1" shrinkToFit="1"/>
    </xf>
    <xf numFmtId="0" fontId="27" fillId="3" borderId="1" xfId="2" applyFont="1" applyFill="1" applyBorder="1" applyAlignment="1" applyProtection="1">
      <alignment vertical="center" wrapText="1" shrinkToFit="1"/>
    </xf>
    <xf numFmtId="0" fontId="28" fillId="3" borderId="7" xfId="2" applyFont="1" applyFill="1" applyBorder="1" applyAlignment="1" applyProtection="1">
      <alignment vertical="center" shrinkToFit="1"/>
    </xf>
    <xf numFmtId="0" fontId="24" fillId="3" borderId="0" xfId="2" applyNumberFormat="1" applyFont="1" applyFill="1" applyBorder="1" applyAlignment="1" applyProtection="1">
      <alignment vertical="center"/>
    </xf>
    <xf numFmtId="0" fontId="24" fillId="3" borderId="7" xfId="2" applyNumberFormat="1" applyFont="1" applyFill="1" applyBorder="1" applyAlignment="1" applyProtection="1">
      <alignment vertical="center"/>
    </xf>
    <xf numFmtId="0" fontId="24" fillId="3" borderId="46" xfId="2" applyFont="1" applyFill="1" applyBorder="1" applyAlignment="1" applyProtection="1">
      <alignment horizontal="center" vertical="center"/>
    </xf>
    <xf numFmtId="0" fontId="24" fillId="3" borderId="31" xfId="2" applyFont="1" applyFill="1" applyBorder="1" applyAlignment="1" applyProtection="1">
      <alignment horizontal="left" vertical="center"/>
    </xf>
    <xf numFmtId="176" fontId="24" fillId="3" borderId="0" xfId="2" applyNumberFormat="1" applyFont="1" applyFill="1" applyBorder="1" applyAlignment="1" applyProtection="1">
      <alignment vertical="center"/>
    </xf>
    <xf numFmtId="176" fontId="24" fillId="3" borderId="5" xfId="2" applyNumberFormat="1" applyFont="1" applyFill="1" applyBorder="1" applyAlignment="1" applyProtection="1">
      <alignment vertical="center"/>
    </xf>
    <xf numFmtId="0" fontId="21" fillId="3" borderId="0" xfId="2" applyFont="1" applyFill="1" applyBorder="1" applyAlignment="1" applyProtection="1"/>
    <xf numFmtId="0" fontId="22" fillId="3" borderId="6" xfId="2" applyFont="1" applyFill="1" applyBorder="1" applyAlignment="1" applyProtection="1">
      <alignment vertical="center"/>
    </xf>
    <xf numFmtId="0" fontId="22" fillId="3" borderId="0" xfId="2" applyFont="1" applyFill="1" applyBorder="1" applyAlignment="1" applyProtection="1">
      <alignment vertical="center"/>
    </xf>
    <xf numFmtId="0" fontId="22" fillId="3" borderId="5" xfId="2" applyFont="1" applyFill="1" applyBorder="1" applyAlignment="1" applyProtection="1">
      <alignment vertical="center"/>
    </xf>
    <xf numFmtId="0" fontId="37" fillId="3" borderId="7" xfId="2" applyFont="1" applyFill="1" applyBorder="1" applyAlignment="1" applyProtection="1">
      <alignment horizontal="right" vertical="center"/>
    </xf>
    <xf numFmtId="0" fontId="37" fillId="3" borderId="5" xfId="2" applyFont="1" applyFill="1" applyBorder="1" applyAlignment="1" applyProtection="1">
      <alignment horizontal="right" vertical="center"/>
    </xf>
    <xf numFmtId="0" fontId="29" fillId="2" borderId="0" xfId="0" applyNumberFormat="1" applyFont="1" applyFill="1" applyAlignment="1" applyProtection="1">
      <alignment horizontal="center" vertical="center"/>
    </xf>
    <xf numFmtId="177" fontId="29" fillId="2" borderId="0" xfId="0" applyNumberFormat="1" applyFont="1" applyFill="1" applyAlignment="1" applyProtection="1">
      <alignment horizontal="center" vertical="center"/>
    </xf>
    <xf numFmtId="0" fontId="29" fillId="0" borderId="52" xfId="0" applyNumberFormat="1" applyFont="1" applyFill="1" applyBorder="1" applyAlignment="1" applyProtection="1">
      <alignment horizontal="center" vertical="center"/>
    </xf>
    <xf numFmtId="0" fontId="30" fillId="0" borderId="0" xfId="0" applyNumberFormat="1" applyFont="1" applyFill="1" applyAlignment="1" applyProtection="1">
      <alignment horizontal="center" vertical="center"/>
    </xf>
    <xf numFmtId="0" fontId="29" fillId="0" borderId="0" xfId="0" applyNumberFormat="1" applyFont="1" applyFill="1" applyAlignment="1" applyProtection="1">
      <alignment horizontal="center" vertical="center" wrapText="1"/>
    </xf>
    <xf numFmtId="177" fontId="29" fillId="0" borderId="0" xfId="0" applyNumberFormat="1" applyFont="1" applyFill="1" applyAlignment="1" applyProtection="1">
      <alignment horizontal="center" vertical="center"/>
    </xf>
    <xf numFmtId="0" fontId="29" fillId="0" borderId="0" xfId="0" applyNumberFormat="1" applyFont="1" applyAlignment="1" applyProtection="1">
      <alignment horizontal="center" vertical="center"/>
    </xf>
    <xf numFmtId="0" fontId="37" fillId="3" borderId="0" xfId="2" applyFont="1" applyFill="1" applyBorder="1" applyAlignment="1" applyProtection="1">
      <alignment vertical="center" wrapText="1"/>
    </xf>
    <xf numFmtId="0" fontId="37" fillId="3" borderId="8" xfId="2" applyFont="1" applyFill="1" applyBorder="1" applyAlignment="1" applyProtection="1">
      <alignment vertical="center"/>
    </xf>
    <xf numFmtId="0" fontId="37" fillId="3" borderId="41" xfId="2" applyFont="1" applyFill="1" applyBorder="1" applyAlignment="1" applyProtection="1">
      <alignment vertical="center"/>
    </xf>
    <xf numFmtId="0" fontId="37" fillId="3" borderId="1" xfId="2" applyFont="1" applyFill="1" applyBorder="1" applyAlignment="1" applyProtection="1">
      <alignment vertical="center"/>
    </xf>
    <xf numFmtId="0" fontId="37" fillId="3" borderId="10" xfId="2" applyFont="1" applyFill="1" applyBorder="1" applyAlignment="1" applyProtection="1">
      <alignment vertical="center"/>
    </xf>
    <xf numFmtId="0" fontId="10" fillId="3" borderId="0" xfId="2" applyFont="1" applyFill="1" applyAlignment="1" applyProtection="1">
      <alignment horizontal="right" vertical="top"/>
    </xf>
    <xf numFmtId="0" fontId="10" fillId="3" borderId="0" xfId="2" applyFont="1" applyFill="1" applyAlignment="1" applyProtection="1">
      <alignment vertical="top"/>
    </xf>
    <xf numFmtId="0" fontId="10" fillId="3" borderId="0" xfId="2" applyFont="1" applyFill="1" applyAlignment="1" applyProtection="1">
      <alignment horizontal="left" vertical="top"/>
    </xf>
    <xf numFmtId="0" fontId="25" fillId="3" borderId="7" xfId="2" applyFont="1" applyFill="1" applyBorder="1" applyAlignment="1" applyProtection="1">
      <alignment vertical="center"/>
    </xf>
    <xf numFmtId="0" fontId="24" fillId="3" borderId="0" xfId="2" applyFont="1" applyFill="1" applyBorder="1" applyAlignment="1" applyProtection="1">
      <alignment horizontal="center" vertical="center"/>
    </xf>
    <xf numFmtId="0" fontId="24" fillId="3" borderId="5" xfId="2" applyFont="1" applyFill="1" applyBorder="1" applyAlignment="1" applyProtection="1">
      <alignment horizontal="center" vertical="center"/>
    </xf>
    <xf numFmtId="0" fontId="25" fillId="3" borderId="22" xfId="2" applyFont="1" applyFill="1" applyBorder="1" applyAlignment="1" applyProtection="1">
      <alignment vertical="center"/>
    </xf>
    <xf numFmtId="0" fontId="24" fillId="3" borderId="0" xfId="2" applyFont="1" applyFill="1" applyBorder="1" applyAlignment="1" applyProtection="1">
      <alignment horizontal="center" vertical="center" shrinkToFit="1"/>
    </xf>
    <xf numFmtId="0" fontId="24" fillId="3" borderId="0" xfId="2" applyFont="1" applyFill="1" applyAlignment="1" applyProtection="1">
      <alignment horizontal="right" vertical="top"/>
    </xf>
    <xf numFmtId="0" fontId="35" fillId="3" borderId="0" xfId="2" applyFont="1" applyFill="1" applyAlignment="1" applyProtection="1">
      <alignment horizontal="center" vertical="center"/>
    </xf>
    <xf numFmtId="0" fontId="24" fillId="3" borderId="0" xfId="3" applyFont="1" applyFill="1" applyAlignment="1" applyProtection="1">
      <alignment vertical="center"/>
    </xf>
    <xf numFmtId="0" fontId="24" fillId="3" borderId="0" xfId="3" applyFont="1" applyFill="1" applyAlignment="1" applyProtection="1">
      <alignment horizontal="center" vertical="center"/>
    </xf>
    <xf numFmtId="0" fontId="22" fillId="3" borderId="0" xfId="3" applyFont="1" applyFill="1" applyAlignment="1" applyProtection="1">
      <alignment vertical="center"/>
    </xf>
    <xf numFmtId="0" fontId="15" fillId="3" borderId="27" xfId="2" applyFont="1" applyFill="1" applyBorder="1" applyAlignment="1" applyProtection="1">
      <alignment vertical="center"/>
    </xf>
    <xf numFmtId="0" fontId="21" fillId="3" borderId="27" xfId="2" applyFont="1" applyFill="1" applyBorder="1" applyAlignment="1" applyProtection="1">
      <alignment vertical="center" shrinkToFit="1"/>
    </xf>
    <xf numFmtId="0" fontId="20" fillId="3" borderId="27" xfId="2" applyNumberFormat="1" applyFont="1" applyFill="1" applyBorder="1" applyAlignment="1" applyProtection="1">
      <alignment vertical="center" wrapText="1" shrinkToFit="1"/>
    </xf>
    <xf numFmtId="0" fontId="21" fillId="3" borderId="6" xfId="2" applyFont="1" applyFill="1" applyBorder="1" applyAlignment="1" applyProtection="1">
      <alignment vertical="center" shrinkToFit="1"/>
    </xf>
    <xf numFmtId="0" fontId="16" fillId="3" borderId="38" xfId="2" applyFont="1" applyFill="1" applyBorder="1" applyAlignment="1" applyProtection="1">
      <alignment vertical="center"/>
    </xf>
    <xf numFmtId="0" fontId="18" fillId="3" borderId="0" xfId="3" applyFont="1" applyFill="1" applyBorder="1" applyAlignment="1" applyProtection="1">
      <alignment vertical="center" wrapText="1"/>
    </xf>
    <xf numFmtId="0" fontId="18" fillId="3" borderId="0" xfId="3" applyFont="1" applyFill="1" applyBorder="1" applyAlignment="1" applyProtection="1">
      <alignment vertical="center"/>
    </xf>
    <xf numFmtId="0" fontId="18" fillId="3" borderId="1" xfId="3" applyFont="1" applyFill="1" applyBorder="1" applyAlignment="1" applyProtection="1">
      <alignment vertical="center"/>
    </xf>
    <xf numFmtId="0" fontId="18" fillId="3" borderId="8" xfId="3" applyFont="1" applyFill="1" applyBorder="1" applyAlignment="1" applyProtection="1">
      <alignment vertical="center"/>
    </xf>
    <xf numFmtId="0" fontId="18" fillId="3" borderId="1" xfId="3" applyFont="1" applyFill="1" applyBorder="1" applyAlignment="1" applyProtection="1">
      <alignment vertical="center" wrapText="1"/>
    </xf>
    <xf numFmtId="0" fontId="18" fillId="3" borderId="8" xfId="3" applyFont="1" applyFill="1" applyBorder="1" applyAlignment="1" applyProtection="1">
      <alignment vertical="center" wrapText="1"/>
    </xf>
    <xf numFmtId="0" fontId="18" fillId="3" borderId="0" xfId="3" applyFont="1" applyFill="1" applyBorder="1" applyAlignment="1" applyProtection="1">
      <alignment horizontal="center" vertical="center"/>
    </xf>
    <xf numFmtId="184" fontId="22" fillId="3" borderId="56" xfId="2" applyNumberFormat="1" applyFont="1" applyFill="1" applyBorder="1" applyAlignment="1" applyProtection="1">
      <alignment vertical="center"/>
    </xf>
    <xf numFmtId="0" fontId="39" fillId="3" borderId="56" xfId="2" applyNumberFormat="1" applyFont="1" applyFill="1" applyBorder="1" applyAlignment="1" applyProtection="1"/>
    <xf numFmtId="0" fontId="24" fillId="3" borderId="0" xfId="2" applyFont="1" applyFill="1" applyBorder="1" applyAlignment="1" applyProtection="1">
      <alignment horizontal="center" vertical="center"/>
    </xf>
    <xf numFmtId="0" fontId="24" fillId="3" borderId="5" xfId="2" applyFont="1" applyFill="1" applyBorder="1" applyAlignment="1" applyProtection="1">
      <alignment horizontal="center" vertical="center"/>
    </xf>
    <xf numFmtId="0" fontId="24" fillId="3" borderId="0" xfId="2" applyFont="1" applyFill="1" applyBorder="1" applyAlignment="1" applyProtection="1">
      <alignment horizontal="right" vertical="center"/>
    </xf>
    <xf numFmtId="0" fontId="27" fillId="3" borderId="48" xfId="2" applyFont="1" applyFill="1" applyBorder="1" applyAlignment="1" applyProtection="1">
      <alignment vertical="center" wrapText="1" shrinkToFit="1"/>
    </xf>
    <xf numFmtId="0" fontId="27" fillId="3" borderId="0" xfId="2" applyFont="1" applyFill="1" applyBorder="1" applyAlignment="1" applyProtection="1">
      <alignment vertical="center" wrapText="1" shrinkToFit="1"/>
    </xf>
    <xf numFmtId="0" fontId="27" fillId="3" borderId="1" xfId="2" applyFont="1" applyFill="1" applyBorder="1" applyAlignment="1" applyProtection="1">
      <alignment vertical="center" wrapText="1" shrinkToFit="1"/>
    </xf>
    <xf numFmtId="49" fontId="24" fillId="3" borderId="0" xfId="2" quotePrefix="1" applyNumberFormat="1" applyFont="1" applyFill="1" applyBorder="1" applyAlignment="1" applyProtection="1">
      <alignment vertical="center"/>
    </xf>
    <xf numFmtId="49" fontId="0" fillId="0" borderId="0" xfId="0" applyNumberFormat="1"/>
    <xf numFmtId="0" fontId="22" fillId="4" borderId="13" xfId="2" applyFont="1" applyFill="1" applyBorder="1" applyAlignment="1" applyProtection="1">
      <alignment horizontal="center" vertical="center" wrapText="1"/>
    </xf>
    <xf numFmtId="0" fontId="22" fillId="4" borderId="8" xfId="2" applyFont="1" applyFill="1" applyBorder="1" applyAlignment="1" applyProtection="1">
      <alignment horizontal="center" vertical="center" wrapText="1"/>
    </xf>
    <xf numFmtId="0" fontId="22" fillId="4" borderId="14" xfId="2" applyFont="1" applyFill="1" applyBorder="1" applyAlignment="1" applyProtection="1">
      <alignment horizontal="center" vertical="center" wrapText="1"/>
    </xf>
    <xf numFmtId="0" fontId="22" fillId="4" borderId="6" xfId="2" applyFont="1" applyFill="1" applyBorder="1" applyAlignment="1" applyProtection="1">
      <alignment horizontal="center" vertical="center" wrapText="1"/>
    </xf>
    <xf numFmtId="0" fontId="22" fillId="4" borderId="0" xfId="2" applyFont="1" applyFill="1" applyBorder="1" applyAlignment="1" applyProtection="1">
      <alignment horizontal="center" vertical="center" wrapText="1"/>
    </xf>
    <xf numFmtId="0" fontId="22" fillId="4" borderId="5" xfId="2" applyFont="1" applyFill="1" applyBorder="1" applyAlignment="1" applyProtection="1">
      <alignment horizontal="center" vertical="center" wrapText="1"/>
    </xf>
    <xf numFmtId="0" fontId="22" fillId="4" borderId="18" xfId="2" applyFont="1" applyFill="1" applyBorder="1" applyAlignment="1" applyProtection="1">
      <alignment horizontal="center" vertical="center" wrapText="1"/>
    </xf>
    <xf numFmtId="0" fontId="22" fillId="4" borderId="1" xfId="2" applyFont="1" applyFill="1" applyBorder="1" applyAlignment="1" applyProtection="1">
      <alignment horizontal="center" vertical="center" wrapText="1"/>
    </xf>
    <xf numFmtId="0" fontId="22" fillId="4" borderId="9" xfId="2" applyFont="1" applyFill="1" applyBorder="1" applyAlignment="1" applyProtection="1">
      <alignment horizontal="center" vertical="center" wrapText="1"/>
    </xf>
    <xf numFmtId="0" fontId="22" fillId="4" borderId="13" xfId="2" applyFont="1" applyFill="1" applyBorder="1" applyAlignment="1" applyProtection="1">
      <alignment horizontal="center" vertical="center"/>
    </xf>
    <xf numFmtId="0" fontId="22" fillId="4" borderId="8" xfId="2" applyFont="1" applyFill="1" applyBorder="1" applyAlignment="1" applyProtection="1">
      <alignment horizontal="center" vertical="center"/>
    </xf>
    <xf numFmtId="0" fontId="22" fillId="4" borderId="14" xfId="2" applyFont="1" applyFill="1" applyBorder="1" applyAlignment="1" applyProtection="1">
      <alignment horizontal="center" vertical="center"/>
    </xf>
    <xf numFmtId="0" fontId="22" fillId="4" borderId="6" xfId="2" applyFont="1" applyFill="1" applyBorder="1" applyAlignment="1" applyProtection="1">
      <alignment horizontal="center" vertical="center"/>
    </xf>
    <xf numFmtId="0" fontId="22" fillId="4" borderId="0" xfId="2" applyFont="1" applyFill="1" applyBorder="1" applyAlignment="1" applyProtection="1">
      <alignment horizontal="center" vertical="center"/>
    </xf>
    <xf numFmtId="0" fontId="22" fillId="4" borderId="5" xfId="2" applyFont="1" applyFill="1" applyBorder="1" applyAlignment="1" applyProtection="1">
      <alignment horizontal="center" vertical="center"/>
    </xf>
    <xf numFmtId="0" fontId="22" fillId="4" borderId="18" xfId="2" applyFont="1" applyFill="1" applyBorder="1" applyAlignment="1" applyProtection="1">
      <alignment horizontal="center" vertical="center"/>
    </xf>
    <xf numFmtId="0" fontId="22" fillId="4" borderId="1" xfId="2" applyFont="1" applyFill="1" applyBorder="1" applyAlignment="1" applyProtection="1">
      <alignment horizontal="center" vertical="center"/>
    </xf>
    <xf numFmtId="0" fontId="22" fillId="4" borderId="9" xfId="2" applyFont="1" applyFill="1" applyBorder="1" applyAlignment="1" applyProtection="1">
      <alignment horizontal="center" vertical="center"/>
    </xf>
    <xf numFmtId="0" fontId="21" fillId="3" borderId="11" xfId="2" applyFont="1" applyFill="1" applyBorder="1" applyAlignment="1" applyProtection="1">
      <alignment horizontal="center" vertical="center" shrinkToFit="1"/>
    </xf>
    <xf numFmtId="0" fontId="21" fillId="3" borderId="4" xfId="2" applyFont="1" applyFill="1" applyBorder="1" applyAlignment="1" applyProtection="1">
      <alignment horizontal="center" vertical="center" shrinkToFit="1"/>
    </xf>
    <xf numFmtId="0" fontId="21" fillId="3" borderId="53" xfId="2" applyFont="1" applyFill="1" applyBorder="1" applyAlignment="1" applyProtection="1">
      <alignment horizontal="center" vertical="center" shrinkToFit="1"/>
    </xf>
    <xf numFmtId="0" fontId="22" fillId="3" borderId="6" xfId="2" applyFont="1" applyFill="1" applyBorder="1" applyAlignment="1" applyProtection="1">
      <alignment horizontal="left" vertical="center"/>
    </xf>
    <xf numFmtId="0" fontId="22" fillId="3" borderId="0" xfId="2" applyFont="1" applyFill="1" applyBorder="1" applyAlignment="1" applyProtection="1">
      <alignment horizontal="left" vertical="center"/>
    </xf>
    <xf numFmtId="0" fontId="22" fillId="3" borderId="5" xfId="2" applyFont="1" applyFill="1" applyBorder="1" applyAlignment="1" applyProtection="1">
      <alignment horizontal="left" vertical="center"/>
    </xf>
    <xf numFmtId="0" fontId="18" fillId="3" borderId="13" xfId="2" applyFont="1" applyFill="1" applyBorder="1" applyAlignment="1" applyProtection="1">
      <alignment horizontal="center" vertical="center" wrapText="1"/>
    </xf>
    <xf numFmtId="0" fontId="18" fillId="3" borderId="8" xfId="2" applyFont="1" applyFill="1" applyBorder="1" applyAlignment="1" applyProtection="1">
      <alignment horizontal="center" vertical="center" wrapText="1"/>
    </xf>
    <xf numFmtId="0" fontId="18" fillId="3" borderId="41" xfId="2" applyFont="1" applyFill="1" applyBorder="1" applyAlignment="1" applyProtection="1">
      <alignment horizontal="center" vertical="center" wrapText="1"/>
    </xf>
    <xf numFmtId="0" fontId="18" fillId="3" borderId="6" xfId="2" applyFont="1" applyFill="1" applyBorder="1" applyAlignment="1" applyProtection="1">
      <alignment horizontal="center" vertical="center" wrapText="1"/>
    </xf>
    <xf numFmtId="0" fontId="18" fillId="3" borderId="0" xfId="2" applyFont="1" applyFill="1" applyBorder="1" applyAlignment="1" applyProtection="1">
      <alignment horizontal="center" vertical="center" wrapText="1"/>
    </xf>
    <xf numFmtId="0" fontId="18" fillId="3" borderId="7" xfId="2" applyFont="1" applyFill="1" applyBorder="1" applyAlignment="1" applyProtection="1">
      <alignment horizontal="center" vertical="center" wrapText="1"/>
    </xf>
    <xf numFmtId="0" fontId="18" fillId="3" borderId="18" xfId="2" applyFont="1" applyFill="1" applyBorder="1" applyAlignment="1" applyProtection="1">
      <alignment horizontal="center" vertical="center" wrapText="1"/>
    </xf>
    <xf numFmtId="0" fontId="18" fillId="3" borderId="1" xfId="2" applyFont="1" applyFill="1" applyBorder="1" applyAlignment="1" applyProtection="1">
      <alignment horizontal="center" vertical="center" wrapText="1"/>
    </xf>
    <xf numFmtId="0" fontId="18" fillId="3" borderId="10" xfId="2" applyFont="1" applyFill="1" applyBorder="1" applyAlignment="1" applyProtection="1">
      <alignment horizontal="center" vertical="center" wrapText="1"/>
    </xf>
    <xf numFmtId="0" fontId="22" fillId="3" borderId="7" xfId="2" applyFont="1" applyFill="1" applyBorder="1" applyAlignment="1" applyProtection="1">
      <alignment horizontal="left" vertical="center"/>
    </xf>
    <xf numFmtId="0" fontId="27" fillId="3" borderId="48" xfId="2" applyFont="1" applyFill="1" applyBorder="1" applyAlignment="1" applyProtection="1">
      <alignment vertical="center" wrapText="1" shrinkToFit="1"/>
    </xf>
    <xf numFmtId="0" fontId="27" fillId="3" borderId="49" xfId="2" applyFont="1" applyFill="1" applyBorder="1" applyAlignment="1" applyProtection="1">
      <alignment vertical="center" wrapText="1" shrinkToFit="1"/>
    </xf>
    <xf numFmtId="0" fontId="27" fillId="3" borderId="0" xfId="2" applyFont="1" applyFill="1" applyBorder="1" applyAlignment="1" applyProtection="1">
      <alignment vertical="center" wrapText="1" shrinkToFit="1"/>
    </xf>
    <xf numFmtId="0" fontId="27" fillId="3" borderId="7" xfId="2" applyFont="1" applyFill="1" applyBorder="1" applyAlignment="1" applyProtection="1">
      <alignment vertical="center" wrapText="1" shrinkToFit="1"/>
    </xf>
    <xf numFmtId="0" fontId="27" fillId="3" borderId="1" xfId="2" applyFont="1" applyFill="1" applyBorder="1" applyAlignment="1" applyProtection="1">
      <alignment vertical="center" wrapText="1" shrinkToFit="1"/>
    </xf>
    <xf numFmtId="0" fontId="27" fillId="3" borderId="10" xfId="2" applyFont="1" applyFill="1" applyBorder="1" applyAlignment="1" applyProtection="1">
      <alignment vertical="center" wrapText="1" shrinkToFit="1"/>
    </xf>
    <xf numFmtId="180" fontId="21" fillId="3" borderId="11" xfId="2" applyNumberFormat="1" applyFont="1" applyFill="1" applyBorder="1" applyAlignment="1" applyProtection="1">
      <alignment horizontal="center" vertical="center" shrinkToFit="1"/>
    </xf>
    <xf numFmtId="180" fontId="21" fillId="3" borderId="4" xfId="2" applyNumberFormat="1" applyFont="1" applyFill="1" applyBorder="1" applyAlignment="1" applyProtection="1">
      <alignment horizontal="center" vertical="center" shrinkToFit="1"/>
    </xf>
    <xf numFmtId="180" fontId="21" fillId="3" borderId="53" xfId="2" applyNumberFormat="1" applyFont="1" applyFill="1" applyBorder="1" applyAlignment="1" applyProtection="1">
      <alignment horizontal="center" vertical="center" shrinkToFit="1"/>
    </xf>
    <xf numFmtId="0" fontId="27" fillId="3" borderId="20" xfId="2" applyFont="1" applyFill="1" applyBorder="1" applyAlignment="1" applyProtection="1">
      <alignment horizontal="center" vertical="center"/>
    </xf>
    <xf numFmtId="49" fontId="24" fillId="3" borderId="20" xfId="2" applyNumberFormat="1" applyFont="1" applyFill="1" applyBorder="1" applyAlignment="1" applyProtection="1">
      <alignment horizontal="center" vertical="center"/>
    </xf>
    <xf numFmtId="184" fontId="22" fillId="3" borderId="56" xfId="2" applyNumberFormat="1" applyFont="1" applyFill="1" applyBorder="1" applyAlignment="1" applyProtection="1">
      <alignment horizontal="right" vertical="center"/>
    </xf>
    <xf numFmtId="0" fontId="18" fillId="3" borderId="6" xfId="2" applyFont="1" applyFill="1" applyBorder="1" applyAlignment="1" applyProtection="1">
      <alignment horizontal="left" vertical="center"/>
    </xf>
    <xf numFmtId="0" fontId="18" fillId="3" borderId="0" xfId="2" applyFont="1" applyFill="1" applyBorder="1" applyAlignment="1" applyProtection="1">
      <alignment horizontal="left" vertical="center"/>
    </xf>
    <xf numFmtId="0" fontId="22" fillId="3" borderId="11" xfId="2" applyFont="1" applyFill="1" applyBorder="1" applyAlignment="1" applyProtection="1">
      <alignment horizontal="center" vertical="center" wrapText="1"/>
    </xf>
    <xf numFmtId="0" fontId="22" fillId="3" borderId="4" xfId="2" applyFont="1" applyFill="1" applyBorder="1" applyAlignment="1" applyProtection="1">
      <alignment horizontal="center" vertical="center" wrapText="1"/>
    </xf>
    <xf numFmtId="0" fontId="22" fillId="3" borderId="12" xfId="2" applyFont="1" applyFill="1" applyBorder="1" applyAlignment="1" applyProtection="1">
      <alignment horizontal="center" vertical="center" wrapText="1"/>
    </xf>
    <xf numFmtId="0" fontId="20" fillId="3" borderId="8" xfId="2" applyFont="1" applyFill="1" applyBorder="1" applyAlignment="1" applyProtection="1">
      <alignment horizontal="left" vertical="center"/>
    </xf>
    <xf numFmtId="0" fontId="20" fillId="3" borderId="1" xfId="2" applyFont="1" applyFill="1" applyBorder="1" applyAlignment="1" applyProtection="1">
      <alignment horizontal="left" vertical="center"/>
    </xf>
    <xf numFmtId="0" fontId="22" fillId="4" borderId="40" xfId="2" applyFont="1" applyFill="1" applyBorder="1" applyAlignment="1" applyProtection="1">
      <alignment horizontal="center" vertical="center"/>
    </xf>
    <xf numFmtId="0" fontId="22" fillId="4" borderId="32" xfId="2" applyFont="1" applyFill="1" applyBorder="1" applyAlignment="1" applyProtection="1">
      <alignment horizontal="center" vertical="center"/>
    </xf>
    <xf numFmtId="0" fontId="22" fillId="4" borderId="31" xfId="2" applyFont="1" applyFill="1" applyBorder="1" applyAlignment="1" applyProtection="1">
      <alignment horizontal="center" vertical="center"/>
    </xf>
    <xf numFmtId="49" fontId="21" fillId="3" borderId="50" xfId="2" applyNumberFormat="1" applyFont="1" applyFill="1" applyBorder="1" applyAlignment="1" applyProtection="1">
      <alignment horizontal="center" vertical="center"/>
      <protection locked="0"/>
    </xf>
    <xf numFmtId="49" fontId="21" fillId="3" borderId="4" xfId="2" applyNumberFormat="1" applyFont="1" applyFill="1" applyBorder="1" applyAlignment="1" applyProtection="1">
      <alignment horizontal="center" vertical="center"/>
      <protection locked="0"/>
    </xf>
    <xf numFmtId="179" fontId="21" fillId="3" borderId="50" xfId="2" applyNumberFormat="1" applyFont="1" applyFill="1" applyBorder="1" applyAlignment="1" applyProtection="1">
      <alignment horizontal="center" vertical="center"/>
      <protection locked="0"/>
    </xf>
    <xf numFmtId="179" fontId="21" fillId="3" borderId="4" xfId="2" applyNumberFormat="1" applyFont="1" applyFill="1" applyBorder="1" applyAlignment="1" applyProtection="1">
      <alignment horizontal="center" vertical="center"/>
      <protection locked="0"/>
    </xf>
    <xf numFmtId="179" fontId="21" fillId="3" borderId="12" xfId="2" applyNumberFormat="1" applyFont="1" applyFill="1" applyBorder="1" applyAlignment="1" applyProtection="1">
      <alignment horizontal="center" vertical="center"/>
      <protection locked="0"/>
    </xf>
    <xf numFmtId="180" fontId="21" fillId="3" borderId="50" xfId="2" applyNumberFormat="1" applyFont="1" applyFill="1" applyBorder="1" applyAlignment="1" applyProtection="1">
      <alignment horizontal="left" vertical="center" shrinkToFit="1"/>
      <protection locked="0"/>
    </xf>
    <xf numFmtId="180" fontId="21" fillId="3" borderId="4" xfId="2" applyNumberFormat="1" applyFont="1" applyFill="1" applyBorder="1" applyAlignment="1" applyProtection="1">
      <alignment horizontal="left" vertical="center" shrinkToFit="1"/>
      <protection locked="0"/>
    </xf>
    <xf numFmtId="180" fontId="21" fillId="3" borderId="12" xfId="2" applyNumberFormat="1" applyFont="1" applyFill="1" applyBorder="1" applyAlignment="1" applyProtection="1">
      <alignment horizontal="left" vertical="center" shrinkToFit="1"/>
      <protection locked="0"/>
    </xf>
    <xf numFmtId="180" fontId="21" fillId="3" borderId="50" xfId="2" applyNumberFormat="1" applyFont="1" applyFill="1" applyBorder="1" applyAlignment="1" applyProtection="1">
      <alignment horizontal="center" vertical="center"/>
      <protection locked="0"/>
    </xf>
    <xf numFmtId="180" fontId="21" fillId="3" borderId="12" xfId="2" applyNumberFormat="1" applyFont="1" applyFill="1" applyBorder="1" applyAlignment="1" applyProtection="1">
      <alignment horizontal="center" vertical="center"/>
      <protection locked="0"/>
    </xf>
    <xf numFmtId="182" fontId="21" fillId="3" borderId="50" xfId="2" applyNumberFormat="1" applyFont="1" applyFill="1" applyBorder="1" applyAlignment="1" applyProtection="1">
      <alignment horizontal="center" vertical="center"/>
      <protection locked="0"/>
    </xf>
    <xf numFmtId="182" fontId="21" fillId="3" borderId="4" xfId="2" applyNumberFormat="1" applyFont="1" applyFill="1" applyBorder="1" applyAlignment="1" applyProtection="1">
      <alignment horizontal="center" vertical="center"/>
      <protection locked="0"/>
    </xf>
    <xf numFmtId="182" fontId="21" fillId="3" borderId="12" xfId="2" applyNumberFormat="1" applyFont="1" applyFill="1" applyBorder="1" applyAlignment="1" applyProtection="1">
      <alignment horizontal="center" vertical="center"/>
      <protection locked="0"/>
    </xf>
    <xf numFmtId="180" fontId="21" fillId="3" borderId="4" xfId="2" applyNumberFormat="1" applyFont="1" applyFill="1" applyBorder="1" applyAlignment="1" applyProtection="1">
      <alignment horizontal="center" vertical="center"/>
      <protection locked="0"/>
    </xf>
    <xf numFmtId="180" fontId="21" fillId="3" borderId="20" xfId="2" applyNumberFormat="1" applyFont="1" applyFill="1" applyBorder="1" applyAlignment="1" applyProtection="1">
      <alignment horizontal="center" vertical="center" shrinkToFit="1"/>
    </xf>
    <xf numFmtId="0" fontId="20" fillId="3" borderId="50" xfId="2" applyFont="1" applyFill="1" applyBorder="1" applyAlignment="1" applyProtection="1">
      <alignment horizontal="center" vertical="center" shrinkToFit="1"/>
    </xf>
    <xf numFmtId="0" fontId="20" fillId="3" borderId="4" xfId="2" applyFont="1" applyFill="1" applyBorder="1" applyAlignment="1" applyProtection="1">
      <alignment horizontal="center" vertical="center" shrinkToFit="1"/>
    </xf>
    <xf numFmtId="0" fontId="20" fillId="3" borderId="12" xfId="2" applyFont="1" applyFill="1" applyBorder="1" applyAlignment="1" applyProtection="1">
      <alignment horizontal="center" vertical="center" shrinkToFit="1"/>
    </xf>
    <xf numFmtId="183" fontId="21" fillId="3" borderId="50" xfId="2" applyNumberFormat="1" applyFont="1" applyFill="1" applyBorder="1" applyAlignment="1" applyProtection="1">
      <alignment horizontal="center" vertical="center"/>
      <protection locked="0"/>
    </xf>
    <xf numFmtId="183" fontId="21" fillId="3" borderId="4" xfId="2" applyNumberFormat="1" applyFont="1" applyFill="1" applyBorder="1" applyAlignment="1" applyProtection="1">
      <alignment horizontal="center" vertical="center"/>
      <protection locked="0"/>
    </xf>
    <xf numFmtId="183" fontId="21" fillId="3" borderId="12" xfId="2" applyNumberFormat="1" applyFont="1" applyFill="1" applyBorder="1" applyAlignment="1" applyProtection="1">
      <alignment horizontal="center" vertical="center"/>
      <protection locked="0"/>
    </xf>
    <xf numFmtId="0" fontId="33" fillId="3" borderId="50" xfId="2" applyFont="1" applyFill="1" applyBorder="1" applyAlignment="1" applyProtection="1">
      <alignment horizontal="center" vertical="center" shrinkToFit="1"/>
    </xf>
    <xf numFmtId="0" fontId="33" fillId="3" borderId="4" xfId="2" applyFont="1" applyFill="1" applyBorder="1" applyAlignment="1" applyProtection="1">
      <alignment horizontal="center" vertical="center" shrinkToFit="1"/>
    </xf>
    <xf numFmtId="0" fontId="33" fillId="3" borderId="12" xfId="2" applyFont="1" applyFill="1" applyBorder="1" applyAlignment="1" applyProtection="1">
      <alignment horizontal="center" vertical="center" shrinkToFit="1"/>
    </xf>
    <xf numFmtId="0" fontId="21" fillId="3" borderId="50" xfId="2" applyFont="1" applyFill="1" applyBorder="1" applyAlignment="1" applyProtection="1">
      <alignment horizontal="center" vertical="center"/>
    </xf>
    <xf numFmtId="0" fontId="21" fillId="3" borderId="4" xfId="2" applyFont="1" applyFill="1" applyBorder="1" applyAlignment="1" applyProtection="1">
      <alignment horizontal="center" vertical="center"/>
    </xf>
    <xf numFmtId="0" fontId="21" fillId="3" borderId="12" xfId="2" applyFont="1" applyFill="1" applyBorder="1" applyAlignment="1" applyProtection="1">
      <alignment horizontal="center" vertical="center"/>
    </xf>
    <xf numFmtId="176" fontId="21" fillId="3" borderId="50" xfId="2" applyNumberFormat="1" applyFont="1" applyFill="1" applyBorder="1" applyAlignment="1" applyProtection="1">
      <alignment horizontal="center" vertical="center"/>
    </xf>
    <xf numFmtId="176" fontId="21" fillId="3" borderId="4" xfId="2" applyNumberFormat="1" applyFont="1" applyFill="1" applyBorder="1" applyAlignment="1" applyProtection="1">
      <alignment horizontal="center" vertical="center"/>
    </xf>
    <xf numFmtId="176" fontId="21" fillId="3" borderId="12" xfId="2" applyNumberFormat="1" applyFont="1" applyFill="1" applyBorder="1" applyAlignment="1" applyProtection="1">
      <alignment horizontal="center" vertical="center"/>
    </xf>
    <xf numFmtId="181" fontId="21" fillId="3" borderId="50" xfId="2" applyNumberFormat="1" applyFont="1" applyFill="1" applyBorder="1" applyAlignment="1" applyProtection="1">
      <alignment horizontal="center" vertical="center"/>
      <protection locked="0"/>
    </xf>
    <xf numFmtId="181" fontId="21" fillId="3" borderId="4" xfId="2" applyNumberFormat="1" applyFont="1" applyFill="1" applyBorder="1" applyAlignment="1" applyProtection="1">
      <alignment horizontal="center" vertical="center"/>
      <protection locked="0"/>
    </xf>
    <xf numFmtId="181" fontId="21" fillId="3" borderId="12" xfId="2" applyNumberFormat="1" applyFont="1" applyFill="1" applyBorder="1" applyAlignment="1" applyProtection="1">
      <alignment horizontal="center" vertical="center"/>
      <protection locked="0"/>
    </xf>
    <xf numFmtId="49" fontId="21" fillId="3" borderId="12" xfId="2" applyNumberFormat="1" applyFont="1" applyFill="1" applyBorder="1" applyAlignment="1" applyProtection="1">
      <alignment horizontal="center" vertical="center"/>
      <protection locked="0"/>
    </xf>
    <xf numFmtId="0" fontId="24" fillId="3" borderId="0" xfId="2" applyFont="1" applyFill="1" applyBorder="1" applyAlignment="1" applyProtection="1">
      <alignment horizontal="right" vertical="center"/>
    </xf>
    <xf numFmtId="0" fontId="28" fillId="3" borderId="20" xfId="2" applyNumberFormat="1" applyFont="1" applyFill="1" applyBorder="1" applyAlignment="1" applyProtection="1">
      <alignment horizontal="center" vertical="center" shrinkToFit="1"/>
    </xf>
    <xf numFmtId="0" fontId="27" fillId="3" borderId="20" xfId="2" applyFont="1" applyFill="1" applyBorder="1" applyAlignment="1" applyProtection="1">
      <alignment horizontal="center" vertical="center" wrapText="1"/>
    </xf>
    <xf numFmtId="0" fontId="28" fillId="3" borderId="20" xfId="2" applyFont="1" applyFill="1" applyBorder="1" applyAlignment="1" applyProtection="1">
      <alignment horizontal="center" vertical="center" shrinkToFit="1"/>
    </xf>
    <xf numFmtId="0" fontId="18" fillId="3" borderId="20" xfId="2" applyFont="1" applyFill="1" applyBorder="1" applyAlignment="1" applyProtection="1">
      <alignment horizontal="center" vertical="center"/>
    </xf>
    <xf numFmtId="0" fontId="21" fillId="3" borderId="11" xfId="2" applyFont="1" applyFill="1" applyBorder="1" applyAlignment="1" applyProtection="1">
      <alignment horizontal="center" vertical="center" wrapText="1" shrinkToFit="1"/>
    </xf>
    <xf numFmtId="0" fontId="21" fillId="3" borderId="13" xfId="2" applyFont="1" applyFill="1" applyBorder="1" applyAlignment="1" applyProtection="1">
      <alignment horizontal="center" vertical="center" shrinkToFit="1"/>
    </xf>
    <xf numFmtId="0" fontId="21" fillId="3" borderId="8" xfId="2" applyFont="1" applyFill="1" applyBorder="1" applyAlignment="1" applyProtection="1">
      <alignment horizontal="center" vertical="center" shrinkToFit="1"/>
    </xf>
    <xf numFmtId="0" fontId="21" fillId="3" borderId="54" xfId="2" applyFont="1" applyFill="1" applyBorder="1" applyAlignment="1" applyProtection="1">
      <alignment horizontal="center" vertical="center" shrinkToFit="1"/>
    </xf>
    <xf numFmtId="0" fontId="20" fillId="3" borderId="51" xfId="2" applyFont="1" applyFill="1" applyBorder="1" applyAlignment="1" applyProtection="1">
      <alignment horizontal="center" vertical="center" shrinkToFit="1"/>
    </xf>
    <xf numFmtId="0" fontId="20" fillId="3" borderId="8" xfId="2" applyFont="1" applyFill="1" applyBorder="1" applyAlignment="1" applyProtection="1">
      <alignment horizontal="center" vertical="center" shrinkToFit="1"/>
    </xf>
    <xf numFmtId="0" fontId="20" fillId="3" borderId="14" xfId="2" applyFont="1" applyFill="1" applyBorder="1" applyAlignment="1" applyProtection="1">
      <alignment horizontal="center" vertical="center" shrinkToFit="1"/>
    </xf>
    <xf numFmtId="0" fontId="33" fillId="3" borderId="50" xfId="2" applyFont="1" applyFill="1" applyBorder="1" applyAlignment="1" applyProtection="1">
      <alignment horizontal="center" vertical="center"/>
    </xf>
    <xf numFmtId="0" fontId="33" fillId="3" borderId="4" xfId="2" applyFont="1" applyFill="1" applyBorder="1" applyAlignment="1" applyProtection="1">
      <alignment horizontal="center" vertical="center"/>
    </xf>
    <xf numFmtId="0" fontId="33" fillId="3" borderId="12" xfId="2" applyFont="1" applyFill="1" applyBorder="1" applyAlignment="1" applyProtection="1">
      <alignment horizontal="center" vertical="center"/>
    </xf>
    <xf numFmtId="0" fontId="27" fillId="3" borderId="0" xfId="2" applyFont="1" applyFill="1" applyBorder="1" applyAlignment="1" applyProtection="1">
      <alignment horizontal="left" vertical="center" wrapText="1"/>
    </xf>
    <xf numFmtId="0" fontId="27" fillId="3" borderId="7" xfId="2" applyFont="1" applyFill="1" applyBorder="1" applyAlignment="1" applyProtection="1">
      <alignment horizontal="left" vertical="center" wrapText="1"/>
    </xf>
    <xf numFmtId="0" fontId="27" fillId="3" borderId="1" xfId="2" applyFont="1" applyFill="1" applyBorder="1" applyAlignment="1" applyProtection="1">
      <alignment horizontal="left" vertical="center" wrapText="1"/>
    </xf>
    <xf numFmtId="0" fontId="27" fillId="3" borderId="10" xfId="2" applyFont="1" applyFill="1" applyBorder="1" applyAlignment="1" applyProtection="1">
      <alignment horizontal="left" vertical="center" wrapText="1"/>
    </xf>
    <xf numFmtId="49" fontId="21" fillId="3" borderId="50" xfId="2" applyNumberFormat="1" applyFont="1" applyFill="1" applyBorder="1" applyAlignment="1" applyProtection="1">
      <alignment horizontal="center" vertical="center" shrinkToFit="1"/>
      <protection locked="0"/>
    </xf>
    <xf numFmtId="49" fontId="21" fillId="3" borderId="4" xfId="2" applyNumberFormat="1" applyFont="1" applyFill="1" applyBorder="1" applyAlignment="1" applyProtection="1">
      <alignment horizontal="center" vertical="center" shrinkToFit="1"/>
      <protection locked="0"/>
    </xf>
    <xf numFmtId="49" fontId="21" fillId="3" borderId="12" xfId="2" applyNumberFormat="1" applyFont="1" applyFill="1" applyBorder="1" applyAlignment="1" applyProtection="1">
      <alignment horizontal="center" vertical="center" shrinkToFit="1"/>
      <protection locked="0"/>
    </xf>
    <xf numFmtId="180" fontId="21" fillId="3" borderId="20" xfId="2" applyNumberFormat="1" applyFont="1" applyFill="1" applyBorder="1" applyAlignment="1" applyProtection="1">
      <alignment horizontal="center" vertical="center" shrinkToFit="1"/>
      <protection locked="0"/>
    </xf>
    <xf numFmtId="0" fontId="24" fillId="3" borderId="0" xfId="2" applyFont="1" applyFill="1" applyAlignment="1" applyProtection="1">
      <alignment horizontal="right" vertical="top"/>
    </xf>
    <xf numFmtId="0" fontId="35" fillId="3" borderId="0" xfId="2" applyFont="1" applyFill="1" applyAlignment="1" applyProtection="1">
      <alignment horizontal="center" vertical="center"/>
    </xf>
    <xf numFmtId="0" fontId="22" fillId="4" borderId="33" xfId="2" applyFont="1" applyFill="1" applyBorder="1" applyAlignment="1" applyProtection="1">
      <alignment horizontal="center" vertical="center"/>
    </xf>
    <xf numFmtId="0" fontId="22" fillId="4" borderId="19" xfId="2" applyFont="1" applyFill="1" applyBorder="1" applyAlignment="1" applyProtection="1">
      <alignment horizontal="center" vertical="center"/>
    </xf>
    <xf numFmtId="0" fontId="22" fillId="4" borderId="36" xfId="2" applyFont="1" applyFill="1" applyBorder="1" applyAlignment="1" applyProtection="1">
      <alignment horizontal="center" vertical="center"/>
    </xf>
    <xf numFmtId="0" fontId="22" fillId="4" borderId="34" xfId="2" applyFont="1" applyFill="1" applyBorder="1" applyAlignment="1" applyProtection="1">
      <alignment horizontal="center" vertical="center"/>
    </xf>
    <xf numFmtId="0" fontId="22" fillId="4" borderId="29" xfId="2" applyFont="1" applyFill="1" applyBorder="1" applyAlignment="1" applyProtection="1">
      <alignment horizontal="center" vertical="center"/>
    </xf>
    <xf numFmtId="0" fontId="22" fillId="4" borderId="2" xfId="2" applyFont="1" applyFill="1" applyBorder="1" applyAlignment="1" applyProtection="1">
      <alignment horizontal="center" vertical="center"/>
    </xf>
    <xf numFmtId="0" fontId="22" fillId="4" borderId="30" xfId="2" applyFont="1" applyFill="1" applyBorder="1" applyAlignment="1" applyProtection="1">
      <alignment horizontal="center" vertical="center"/>
    </xf>
    <xf numFmtId="0" fontId="22" fillId="4" borderId="3" xfId="2" applyFont="1" applyFill="1" applyBorder="1" applyAlignment="1" applyProtection="1">
      <alignment horizontal="center" vertical="center"/>
    </xf>
    <xf numFmtId="0" fontId="24" fillId="3" borderId="0" xfId="2" applyFont="1" applyFill="1" applyBorder="1" applyAlignment="1" applyProtection="1">
      <alignment horizontal="center" vertical="center"/>
    </xf>
    <xf numFmtId="0" fontId="24" fillId="3" borderId="5" xfId="2" applyFont="1" applyFill="1" applyBorder="1" applyAlignment="1" applyProtection="1">
      <alignment horizontal="center" vertical="center"/>
    </xf>
    <xf numFmtId="0" fontId="26" fillId="3" borderId="0" xfId="2" applyFont="1" applyFill="1" applyBorder="1" applyAlignment="1" applyProtection="1">
      <alignment horizontal="center" vertical="center" shrinkToFit="1"/>
    </xf>
    <xf numFmtId="0" fontId="28" fillId="3" borderId="11" xfId="2" applyFont="1" applyFill="1" applyBorder="1" applyAlignment="1" applyProtection="1">
      <alignment horizontal="center" vertical="center" shrinkToFit="1"/>
    </xf>
    <xf numFmtId="0" fontId="28" fillId="3" borderId="12" xfId="2" applyFont="1" applyFill="1" applyBorder="1" applyAlignment="1" applyProtection="1">
      <alignment horizontal="center" vertical="center" shrinkToFit="1"/>
    </xf>
    <xf numFmtId="0" fontId="16" fillId="3" borderId="11" xfId="2" applyFont="1" applyFill="1" applyBorder="1" applyAlignment="1" applyProtection="1">
      <alignment horizontal="center" vertical="center" wrapText="1"/>
    </xf>
    <xf numFmtId="0" fontId="16" fillId="3" borderId="4" xfId="2" applyFont="1" applyFill="1" applyBorder="1" applyAlignment="1" applyProtection="1">
      <alignment horizontal="center" vertical="center" wrapText="1"/>
    </xf>
    <xf numFmtId="0" fontId="16" fillId="3" borderId="12" xfId="2" applyFont="1" applyFill="1" applyBorder="1" applyAlignment="1" applyProtection="1">
      <alignment horizontal="center" vertical="center" wrapText="1"/>
    </xf>
    <xf numFmtId="0" fontId="23" fillId="3" borderId="8" xfId="2" applyFont="1" applyFill="1" applyBorder="1" applyAlignment="1" applyProtection="1">
      <alignment horizontal="center" vertical="center"/>
    </xf>
    <xf numFmtId="0" fontId="23" fillId="3" borderId="1" xfId="2" applyFont="1" applyFill="1" applyBorder="1" applyAlignment="1" applyProtection="1">
      <alignment horizontal="center" vertical="center"/>
    </xf>
    <xf numFmtId="0" fontId="34" fillId="3" borderId="8" xfId="2" applyFont="1" applyFill="1" applyBorder="1" applyAlignment="1" applyProtection="1">
      <alignment horizontal="center"/>
    </xf>
    <xf numFmtId="0" fontId="34" fillId="3" borderId="1" xfId="2" applyFont="1" applyFill="1" applyBorder="1" applyAlignment="1" applyProtection="1">
      <alignment horizontal="center"/>
    </xf>
    <xf numFmtId="0" fontId="27" fillId="3" borderId="13" xfId="2" applyFont="1" applyFill="1" applyBorder="1" applyAlignment="1" applyProtection="1">
      <alignment horizontal="center" vertical="center" wrapText="1"/>
    </xf>
    <xf numFmtId="0" fontId="27" fillId="3" borderId="14" xfId="2" applyFont="1" applyFill="1" applyBorder="1" applyAlignment="1" applyProtection="1">
      <alignment horizontal="center" vertical="center" wrapText="1"/>
    </xf>
    <xf numFmtId="0" fontId="27" fillId="3" borderId="6" xfId="2" applyFont="1" applyFill="1" applyBorder="1" applyAlignment="1" applyProtection="1">
      <alignment horizontal="center" vertical="center" wrapText="1"/>
    </xf>
    <xf numFmtId="0" fontId="27" fillId="3" borderId="5" xfId="2" applyFont="1" applyFill="1" applyBorder="1" applyAlignment="1" applyProtection="1">
      <alignment horizontal="center" vertical="center" wrapText="1"/>
    </xf>
    <xf numFmtId="0" fontId="27" fillId="3" borderId="18" xfId="2" applyFont="1" applyFill="1" applyBorder="1" applyAlignment="1" applyProtection="1">
      <alignment horizontal="center" vertical="center" wrapText="1"/>
    </xf>
    <xf numFmtId="0" fontId="27" fillId="3" borderId="9" xfId="2" applyFont="1" applyFill="1" applyBorder="1" applyAlignment="1" applyProtection="1">
      <alignment horizontal="center" vertical="center" wrapText="1"/>
    </xf>
    <xf numFmtId="0" fontId="22" fillId="4" borderId="11" xfId="2" applyFont="1" applyFill="1" applyBorder="1" applyAlignment="1" applyProtection="1">
      <alignment horizontal="center" vertical="center"/>
    </xf>
    <xf numFmtId="0" fontId="22" fillId="4" borderId="4" xfId="2" applyFont="1" applyFill="1" applyBorder="1" applyAlignment="1" applyProtection="1">
      <alignment horizontal="center" vertical="center"/>
    </xf>
    <xf numFmtId="0" fontId="22" fillId="4" borderId="12" xfId="2" applyFont="1" applyFill="1" applyBorder="1" applyAlignment="1" applyProtection="1">
      <alignment horizontal="center" vertical="center"/>
    </xf>
    <xf numFmtId="0" fontId="24" fillId="3" borderId="0" xfId="2" applyNumberFormat="1" applyFont="1" applyFill="1" applyBorder="1" applyAlignment="1" applyProtection="1">
      <alignment vertical="center" shrinkToFit="1"/>
    </xf>
    <xf numFmtId="0" fontId="27" fillId="3" borderId="48" xfId="2" applyFont="1" applyFill="1" applyBorder="1" applyAlignment="1" applyProtection="1">
      <alignment vertical="center" wrapText="1"/>
    </xf>
    <xf numFmtId="0" fontId="27" fillId="3" borderId="49" xfId="2" applyFont="1" applyFill="1" applyBorder="1" applyAlignment="1" applyProtection="1">
      <alignment vertical="center" wrapText="1"/>
    </xf>
    <xf numFmtId="0" fontId="27" fillId="3" borderId="0" xfId="2" applyFont="1" applyFill="1" applyBorder="1" applyAlignment="1" applyProtection="1">
      <alignment vertical="center" wrapText="1"/>
    </xf>
    <xf numFmtId="0" fontId="27" fillId="3" borderId="7" xfId="2" applyFont="1" applyFill="1" applyBorder="1" applyAlignment="1" applyProtection="1">
      <alignment vertical="center" wrapText="1"/>
    </xf>
    <xf numFmtId="0" fontId="27" fillId="3" borderId="1" xfId="2" applyFont="1" applyFill="1" applyBorder="1" applyAlignment="1" applyProtection="1">
      <alignment vertical="center" wrapText="1"/>
    </xf>
    <xf numFmtId="0" fontId="27" fillId="3" borderId="10" xfId="2" applyFont="1" applyFill="1" applyBorder="1" applyAlignment="1" applyProtection="1">
      <alignment vertical="center" wrapText="1"/>
    </xf>
    <xf numFmtId="0" fontId="28" fillId="3" borderId="0" xfId="2" applyFont="1" applyFill="1" applyAlignment="1" applyProtection="1">
      <alignment horizontal="left" vertical="center"/>
    </xf>
    <xf numFmtId="49" fontId="24" fillId="3" borderId="0" xfId="2" applyNumberFormat="1" applyFont="1" applyFill="1" applyAlignment="1" applyProtection="1">
      <alignment wrapText="1"/>
    </xf>
    <xf numFmtId="0" fontId="24" fillId="3" borderId="0" xfId="2" applyFont="1" applyFill="1" applyAlignment="1" applyProtection="1">
      <alignment horizontal="left" vertical="center" shrinkToFit="1"/>
    </xf>
    <xf numFmtId="0" fontId="21" fillId="3" borderId="18" xfId="2" applyFont="1" applyFill="1" applyBorder="1" applyAlignment="1" applyProtection="1">
      <alignment horizontal="center" vertical="center" shrinkToFit="1"/>
    </xf>
    <xf numFmtId="0" fontId="21" fillId="3" borderId="1" xfId="2" applyFont="1" applyFill="1" applyBorder="1" applyAlignment="1" applyProtection="1">
      <alignment horizontal="center" vertical="center" shrinkToFit="1"/>
    </xf>
    <xf numFmtId="0" fontId="21" fillId="3" borderId="55" xfId="2" applyFont="1" applyFill="1" applyBorder="1" applyAlignment="1" applyProtection="1">
      <alignment horizontal="center" vertical="center" shrinkToFit="1"/>
    </xf>
    <xf numFmtId="0" fontId="20" fillId="3" borderId="8" xfId="2" applyNumberFormat="1" applyFont="1" applyFill="1" applyBorder="1" applyAlignment="1" applyProtection="1">
      <alignment horizontal="center" vertical="center" wrapText="1" shrinkToFit="1"/>
    </xf>
    <xf numFmtId="0" fontId="20" fillId="3" borderId="14" xfId="2" applyNumberFormat="1" applyFont="1" applyFill="1" applyBorder="1" applyAlignment="1" applyProtection="1">
      <alignment horizontal="center" vertical="center" wrapText="1" shrinkToFit="1"/>
    </xf>
    <xf numFmtId="0" fontId="20" fillId="3" borderId="1" xfId="2" applyNumberFormat="1" applyFont="1" applyFill="1" applyBorder="1" applyAlignment="1" applyProtection="1">
      <alignment horizontal="center" vertical="center" wrapText="1" shrinkToFit="1"/>
    </xf>
    <xf numFmtId="0" fontId="20" fillId="3" borderId="9" xfId="2" applyNumberFormat="1" applyFont="1" applyFill="1" applyBorder="1" applyAlignment="1" applyProtection="1">
      <alignment horizontal="center" vertical="center" wrapText="1" shrinkToFit="1"/>
    </xf>
    <xf numFmtId="0" fontId="18" fillId="3" borderId="8" xfId="2" applyFont="1" applyFill="1" applyBorder="1" applyAlignment="1" applyProtection="1">
      <alignment horizontal="center" vertical="center" shrinkToFit="1"/>
    </xf>
    <xf numFmtId="0" fontId="18" fillId="3" borderId="14" xfId="2" applyFont="1" applyFill="1" applyBorder="1" applyAlignment="1" applyProtection="1">
      <alignment horizontal="center" vertical="center" shrinkToFit="1"/>
    </xf>
    <xf numFmtId="0" fontId="18" fillId="3" borderId="1" xfId="2" applyFont="1" applyFill="1" applyBorder="1" applyAlignment="1" applyProtection="1">
      <alignment horizontal="center" vertical="center" shrinkToFit="1"/>
    </xf>
    <xf numFmtId="0" fontId="18" fillId="3" borderId="9" xfId="2" applyFont="1" applyFill="1" applyBorder="1" applyAlignment="1" applyProtection="1">
      <alignment horizontal="center" vertical="center" shrinkToFit="1"/>
    </xf>
    <xf numFmtId="0" fontId="18" fillId="3" borderId="13" xfId="2" applyFont="1" applyFill="1" applyBorder="1" applyAlignment="1" applyProtection="1">
      <alignment horizontal="center" vertical="center" wrapText="1" shrinkToFit="1"/>
    </xf>
    <xf numFmtId="0" fontId="18" fillId="3" borderId="54" xfId="2" applyFont="1" applyFill="1" applyBorder="1" applyAlignment="1" applyProtection="1">
      <alignment horizontal="center" vertical="center" shrinkToFit="1"/>
    </xf>
    <xf numFmtId="0" fontId="18" fillId="3" borderId="18" xfId="2" applyFont="1" applyFill="1" applyBorder="1" applyAlignment="1" applyProtection="1">
      <alignment horizontal="center" vertical="center" shrinkToFit="1"/>
    </xf>
    <xf numFmtId="0" fontId="18" fillId="3" borderId="55" xfId="2" applyFont="1" applyFill="1" applyBorder="1" applyAlignment="1" applyProtection="1">
      <alignment horizontal="center" vertical="center" shrinkToFit="1"/>
    </xf>
    <xf numFmtId="0" fontId="18" fillId="3" borderId="13" xfId="3" applyFont="1" applyFill="1" applyBorder="1" applyAlignment="1" applyProtection="1">
      <alignment horizontal="center" vertical="center"/>
      <protection locked="0"/>
    </xf>
    <xf numFmtId="0" fontId="18" fillId="3" borderId="8" xfId="3" applyFont="1" applyFill="1" applyBorder="1" applyAlignment="1" applyProtection="1">
      <alignment horizontal="center" vertical="center"/>
      <protection locked="0"/>
    </xf>
    <xf numFmtId="0" fontId="18" fillId="3" borderId="14" xfId="3" applyFont="1" applyFill="1" applyBorder="1" applyAlignment="1" applyProtection="1">
      <alignment horizontal="center" vertical="center"/>
      <protection locked="0"/>
    </xf>
    <xf numFmtId="0" fontId="18" fillId="3" borderId="6" xfId="3" applyFont="1" applyFill="1" applyBorder="1" applyAlignment="1" applyProtection="1">
      <alignment horizontal="center" vertical="center"/>
      <protection locked="0"/>
    </xf>
    <xf numFmtId="0" fontId="18" fillId="3" borderId="0" xfId="3" applyFont="1" applyFill="1" applyBorder="1" applyAlignment="1" applyProtection="1">
      <alignment horizontal="center" vertical="center"/>
      <protection locked="0"/>
    </xf>
    <xf numFmtId="0" fontId="18" fillId="3" borderId="5" xfId="3" applyFont="1" applyFill="1" applyBorder="1" applyAlignment="1" applyProtection="1">
      <alignment horizontal="center" vertical="center"/>
      <protection locked="0"/>
    </xf>
    <xf numFmtId="0" fontId="18" fillId="3" borderId="18" xfId="3" applyFont="1" applyFill="1" applyBorder="1" applyAlignment="1" applyProtection="1">
      <alignment horizontal="center" vertical="center"/>
      <protection locked="0"/>
    </xf>
    <xf numFmtId="0" fontId="18" fillId="3" borderId="1" xfId="3" applyFont="1" applyFill="1" applyBorder="1" applyAlignment="1" applyProtection="1">
      <alignment horizontal="center" vertical="center"/>
      <protection locked="0"/>
    </xf>
    <xf numFmtId="0" fontId="18" fillId="3" borderId="9" xfId="3" applyFont="1" applyFill="1" applyBorder="1" applyAlignment="1" applyProtection="1">
      <alignment horizontal="center" vertical="center"/>
      <protection locked="0"/>
    </xf>
    <xf numFmtId="0" fontId="18" fillId="3" borderId="0" xfId="3" applyFont="1" applyFill="1" applyBorder="1" applyAlignment="1" applyProtection="1">
      <alignment vertical="center" wrapText="1"/>
    </xf>
    <xf numFmtId="0" fontId="18" fillId="3" borderId="5" xfId="3" applyFont="1" applyFill="1" applyBorder="1" applyAlignment="1" applyProtection="1">
      <alignment vertical="center" wrapText="1"/>
    </xf>
    <xf numFmtId="0" fontId="18" fillId="3" borderId="0" xfId="3" applyFont="1" applyFill="1" applyBorder="1" applyAlignment="1" applyProtection="1">
      <alignment vertical="center"/>
    </xf>
    <xf numFmtId="0" fontId="18" fillId="3" borderId="1" xfId="3" applyFont="1" applyFill="1" applyBorder="1" applyAlignment="1" applyProtection="1">
      <alignment vertical="center"/>
    </xf>
    <xf numFmtId="0" fontId="18" fillId="3" borderId="11" xfId="3" applyFont="1" applyFill="1" applyBorder="1" applyAlignment="1" applyProtection="1">
      <alignment horizontal="center" vertical="center"/>
      <protection locked="0"/>
    </xf>
    <xf numFmtId="0" fontId="18" fillId="3" borderId="4" xfId="3" applyFont="1" applyFill="1" applyBorder="1" applyAlignment="1" applyProtection="1">
      <alignment horizontal="center" vertical="center"/>
      <protection locked="0"/>
    </xf>
    <xf numFmtId="0" fontId="18" fillId="3" borderId="12" xfId="3" applyFont="1" applyFill="1" applyBorder="1" applyAlignment="1" applyProtection="1">
      <alignment horizontal="center" vertical="center"/>
      <protection locked="0"/>
    </xf>
    <xf numFmtId="0" fontId="18" fillId="3" borderId="13" xfId="3" applyFont="1" applyFill="1" applyBorder="1" applyAlignment="1" applyProtection="1">
      <alignment horizontal="center" vertical="center" wrapText="1"/>
      <protection locked="0"/>
    </xf>
    <xf numFmtId="0" fontId="18" fillId="3" borderId="8" xfId="3" applyFont="1" applyFill="1" applyBorder="1" applyAlignment="1" applyProtection="1">
      <alignment horizontal="center" vertical="center" wrapText="1"/>
      <protection locked="0"/>
    </xf>
    <xf numFmtId="0" fontId="18" fillId="3" borderId="14" xfId="3" applyFont="1" applyFill="1" applyBorder="1" applyAlignment="1" applyProtection="1">
      <alignment horizontal="center" vertical="center" wrapText="1"/>
      <protection locked="0"/>
    </xf>
    <xf numFmtId="0" fontId="18" fillId="3" borderId="6" xfId="3" applyFont="1" applyFill="1" applyBorder="1" applyAlignment="1" applyProtection="1">
      <alignment horizontal="center" vertical="center" wrapText="1"/>
      <protection locked="0"/>
    </xf>
    <xf numFmtId="0" fontId="18" fillId="3" borderId="0" xfId="3" applyFont="1" applyFill="1" applyBorder="1" applyAlignment="1" applyProtection="1">
      <alignment horizontal="center" vertical="center" wrapText="1"/>
      <protection locked="0"/>
    </xf>
    <xf numFmtId="0" fontId="18" fillId="3" borderId="5" xfId="3" applyFont="1" applyFill="1" applyBorder="1" applyAlignment="1" applyProtection="1">
      <alignment horizontal="center" vertical="center" wrapText="1"/>
      <protection locked="0"/>
    </xf>
    <xf numFmtId="0" fontId="18" fillId="3" borderId="18" xfId="3" applyFont="1" applyFill="1" applyBorder="1" applyAlignment="1" applyProtection="1">
      <alignment horizontal="center" vertical="center" wrapText="1"/>
      <protection locked="0"/>
    </xf>
    <xf numFmtId="0" fontId="18" fillId="3" borderId="1" xfId="3" applyFont="1" applyFill="1" applyBorder="1" applyAlignment="1" applyProtection="1">
      <alignment horizontal="center" vertical="center" wrapText="1"/>
      <protection locked="0"/>
    </xf>
    <xf numFmtId="0" fontId="18" fillId="3" borderId="9" xfId="3" applyFont="1" applyFill="1" applyBorder="1" applyAlignment="1" applyProtection="1">
      <alignment horizontal="center" vertical="center" wrapText="1"/>
      <protection locked="0"/>
    </xf>
    <xf numFmtId="0" fontId="32" fillId="3" borderId="1" xfId="2" applyFont="1" applyFill="1" applyBorder="1" applyAlignment="1" applyProtection="1">
      <alignment horizontal="right" vertical="center"/>
    </xf>
    <xf numFmtId="178" fontId="10" fillId="3" borderId="11" xfId="3" applyNumberFormat="1" applyFont="1" applyFill="1" applyBorder="1" applyAlignment="1" applyProtection="1">
      <alignment horizontal="center" vertical="center"/>
    </xf>
    <xf numFmtId="178" fontId="10" fillId="3" borderId="4" xfId="3" applyNumberFormat="1" applyFont="1" applyFill="1" applyBorder="1" applyAlignment="1" applyProtection="1">
      <alignment horizontal="center" vertical="center"/>
    </xf>
    <xf numFmtId="178" fontId="10" fillId="3" borderId="12" xfId="3" applyNumberFormat="1" applyFont="1" applyFill="1" applyBorder="1" applyAlignment="1" applyProtection="1">
      <alignment horizontal="center" vertical="center"/>
    </xf>
    <xf numFmtId="0" fontId="18" fillId="3" borderId="8" xfId="3" applyFont="1" applyFill="1" applyBorder="1" applyAlignment="1" applyProtection="1">
      <alignment vertical="center"/>
    </xf>
    <xf numFmtId="0" fontId="32" fillId="3" borderId="4" xfId="2" applyFont="1" applyFill="1" applyBorder="1" applyAlignment="1" applyProtection="1">
      <alignment horizontal="right" vertical="center"/>
    </xf>
    <xf numFmtId="0" fontId="10" fillId="4" borderId="11" xfId="3" applyFont="1" applyFill="1" applyBorder="1" applyAlignment="1" applyProtection="1">
      <alignment horizontal="center" vertical="center"/>
    </xf>
    <xf numFmtId="0" fontId="10" fillId="4" borderId="4" xfId="3" applyFont="1" applyFill="1" applyBorder="1" applyAlignment="1" applyProtection="1">
      <alignment horizontal="center" vertical="center"/>
    </xf>
    <xf numFmtId="0" fontId="10" fillId="4" borderId="12" xfId="3" applyFont="1" applyFill="1" applyBorder="1" applyAlignment="1" applyProtection="1">
      <alignment horizontal="center" vertical="center"/>
    </xf>
    <xf numFmtId="49" fontId="10" fillId="3" borderId="11" xfId="3" applyNumberFormat="1" applyFont="1" applyFill="1" applyBorder="1" applyAlignment="1" applyProtection="1">
      <alignment horizontal="center" vertical="center"/>
      <protection locked="0"/>
    </xf>
    <xf numFmtId="49" fontId="10" fillId="3" borderId="4" xfId="3" applyNumberFormat="1" applyFont="1" applyFill="1" applyBorder="1" applyAlignment="1" applyProtection="1">
      <alignment horizontal="center" vertical="center"/>
      <protection locked="0"/>
    </xf>
    <xf numFmtId="49" fontId="10" fillId="3" borderId="12" xfId="3" applyNumberFormat="1" applyFont="1" applyFill="1" applyBorder="1" applyAlignment="1" applyProtection="1">
      <alignment horizontal="center" vertical="center"/>
      <protection locked="0"/>
    </xf>
    <xf numFmtId="0" fontId="36" fillId="0" borderId="0" xfId="3" applyFont="1" applyAlignment="1" applyProtection="1">
      <alignment horizontal="center" vertical="center"/>
    </xf>
    <xf numFmtId="0" fontId="18" fillId="3" borderId="6" xfId="3" applyFont="1" applyFill="1" applyBorder="1" applyAlignment="1" applyProtection="1">
      <alignment horizontal="center" vertical="center"/>
    </xf>
    <xf numFmtId="0" fontId="18" fillId="3" borderId="5" xfId="3" applyFont="1" applyFill="1" applyBorder="1" applyAlignment="1" applyProtection="1">
      <alignment horizontal="center" vertical="center"/>
    </xf>
    <xf numFmtId="0" fontId="17" fillId="4" borderId="13" xfId="3" applyFont="1" applyFill="1" applyBorder="1" applyAlignment="1" applyProtection="1">
      <alignment horizontal="center" vertical="center" wrapText="1"/>
    </xf>
    <xf numFmtId="0" fontId="17" fillId="4" borderId="8" xfId="3" applyFont="1" applyFill="1" applyBorder="1" applyAlignment="1" applyProtection="1">
      <alignment horizontal="center" vertical="center" wrapText="1"/>
    </xf>
    <xf numFmtId="0" fontId="17" fillId="4" borderId="14" xfId="3" applyFont="1" applyFill="1" applyBorder="1" applyAlignment="1" applyProtection="1">
      <alignment horizontal="center" vertical="center" wrapText="1"/>
    </xf>
    <xf numFmtId="0" fontId="17" fillId="4" borderId="42" xfId="3" applyFont="1" applyFill="1" applyBorder="1" applyAlignment="1" applyProtection="1">
      <alignment horizontal="center" vertical="center" wrapText="1"/>
    </xf>
    <xf numFmtId="0" fontId="17" fillId="4" borderId="23" xfId="3" applyFont="1" applyFill="1" applyBorder="1" applyAlignment="1" applyProtection="1">
      <alignment horizontal="center" vertical="center" wrapText="1"/>
    </xf>
    <xf numFmtId="0" fontId="17" fillId="4" borderId="43" xfId="3" applyFont="1" applyFill="1" applyBorder="1" applyAlignment="1" applyProtection="1">
      <alignment horizontal="center" vertical="center" wrapText="1"/>
    </xf>
    <xf numFmtId="0" fontId="18" fillId="3" borderId="11" xfId="3" applyFont="1" applyFill="1" applyBorder="1" applyAlignment="1" applyProtection="1">
      <alignment vertical="center" wrapText="1"/>
    </xf>
    <xf numFmtId="0" fontId="18" fillId="3" borderId="4" xfId="3" applyFont="1" applyFill="1" applyBorder="1" applyAlignment="1" applyProtection="1">
      <alignment vertical="center" wrapText="1"/>
    </xf>
    <xf numFmtId="0" fontId="18" fillId="3" borderId="18" xfId="3" applyFont="1" applyFill="1" applyBorder="1" applyAlignment="1" applyProtection="1">
      <alignment vertical="center" wrapText="1"/>
    </xf>
    <xf numFmtId="0" fontId="18" fillId="3" borderId="1" xfId="3" applyFont="1" applyFill="1" applyBorder="1" applyAlignment="1" applyProtection="1">
      <alignment vertical="center" wrapText="1"/>
    </xf>
    <xf numFmtId="0" fontId="18" fillId="3" borderId="6" xfId="3" applyFont="1" applyFill="1" applyBorder="1" applyAlignment="1" applyProtection="1">
      <alignment vertical="center" wrapText="1"/>
    </xf>
    <xf numFmtId="0" fontId="17" fillId="4" borderId="13" xfId="3" applyFont="1" applyFill="1" applyBorder="1" applyAlignment="1" applyProtection="1">
      <alignment horizontal="center" vertical="center"/>
    </xf>
    <xf numFmtId="0" fontId="17" fillId="4" borderId="14" xfId="3" applyFont="1" applyFill="1" applyBorder="1" applyAlignment="1" applyProtection="1">
      <alignment horizontal="center" vertical="center"/>
    </xf>
    <xf numFmtId="0" fontId="17" fillId="4" borderId="42" xfId="3" applyFont="1" applyFill="1" applyBorder="1" applyAlignment="1" applyProtection="1">
      <alignment horizontal="center" vertical="center"/>
    </xf>
    <xf numFmtId="0" fontId="17" fillId="4" borderId="43" xfId="3" applyFont="1" applyFill="1" applyBorder="1" applyAlignment="1" applyProtection="1">
      <alignment horizontal="center" vertical="center"/>
    </xf>
    <xf numFmtId="0" fontId="18" fillId="3" borderId="11" xfId="3" applyFont="1" applyFill="1" applyBorder="1" applyAlignment="1" applyProtection="1">
      <alignment horizontal="center" vertical="center"/>
    </xf>
    <xf numFmtId="0" fontId="18" fillId="3" borderId="12" xfId="3" applyFont="1" applyFill="1" applyBorder="1" applyAlignment="1" applyProtection="1">
      <alignment horizontal="center" vertical="center"/>
    </xf>
    <xf numFmtId="0" fontId="18" fillId="3" borderId="18" xfId="3" applyFont="1" applyFill="1" applyBorder="1" applyAlignment="1" applyProtection="1">
      <alignment horizontal="center" vertical="center"/>
    </xf>
    <xf numFmtId="0" fontId="18" fillId="3" borderId="9" xfId="3" applyFont="1" applyFill="1" applyBorder="1" applyAlignment="1" applyProtection="1">
      <alignment horizontal="center" vertical="center"/>
    </xf>
    <xf numFmtId="0" fontId="32" fillId="3" borderId="0" xfId="2" applyFont="1" applyFill="1" applyBorder="1" applyAlignment="1" applyProtection="1">
      <alignment horizontal="right" vertical="center"/>
    </xf>
    <xf numFmtId="0" fontId="10" fillId="3" borderId="11" xfId="3" applyFont="1" applyFill="1" applyBorder="1" applyAlignment="1" applyProtection="1">
      <alignment horizontal="center" vertical="center"/>
    </xf>
    <xf numFmtId="0" fontId="10" fillId="3" borderId="4" xfId="3" applyFont="1" applyFill="1" applyBorder="1" applyAlignment="1" applyProtection="1">
      <alignment horizontal="center" vertical="center"/>
    </xf>
    <xf numFmtId="0" fontId="10" fillId="3" borderId="12" xfId="3" applyFont="1" applyFill="1" applyBorder="1" applyAlignment="1" applyProtection="1">
      <alignment horizontal="center" vertical="center"/>
    </xf>
    <xf numFmtId="0" fontId="18" fillId="3" borderId="13" xfId="3" applyFont="1" applyFill="1" applyBorder="1" applyAlignment="1" applyProtection="1">
      <alignment horizontal="center" vertical="center"/>
    </xf>
    <xf numFmtId="0" fontId="18" fillId="3" borderId="14" xfId="3" applyFont="1" applyFill="1" applyBorder="1" applyAlignment="1" applyProtection="1">
      <alignment horizontal="center" vertical="center"/>
    </xf>
    <xf numFmtId="0" fontId="18" fillId="3" borderId="13" xfId="3" applyFont="1" applyFill="1" applyBorder="1" applyAlignment="1" applyProtection="1">
      <alignment vertical="center" wrapText="1"/>
    </xf>
    <xf numFmtId="0" fontId="18" fillId="3" borderId="8" xfId="3" applyFont="1" applyFill="1" applyBorder="1" applyAlignment="1" applyProtection="1">
      <alignment vertical="center" wrapText="1"/>
    </xf>
    <xf numFmtId="0" fontId="18" fillId="3" borderId="14" xfId="3" applyFont="1" applyFill="1" applyBorder="1" applyAlignment="1" applyProtection="1">
      <alignment vertical="center" wrapText="1"/>
    </xf>
    <xf numFmtId="0" fontId="18" fillId="3" borderId="9" xfId="3" applyFont="1" applyFill="1" applyBorder="1" applyAlignment="1" applyProtection="1">
      <alignment vertical="center" wrapText="1"/>
    </xf>
    <xf numFmtId="49" fontId="21" fillId="3" borderId="50" xfId="2" applyNumberFormat="1" applyFont="1" applyFill="1" applyBorder="1" applyAlignment="1" applyProtection="1">
      <alignment horizontal="center" vertical="center" shrinkToFit="1"/>
    </xf>
    <xf numFmtId="49" fontId="21" fillId="3" borderId="4" xfId="2" applyNumberFormat="1" applyFont="1" applyFill="1" applyBorder="1" applyAlignment="1" applyProtection="1">
      <alignment horizontal="center" vertical="center" shrinkToFit="1"/>
    </xf>
    <xf numFmtId="49" fontId="21" fillId="3" borderId="12" xfId="2" applyNumberFormat="1" applyFont="1" applyFill="1" applyBorder="1" applyAlignment="1" applyProtection="1">
      <alignment horizontal="center" vertical="center" shrinkToFit="1"/>
    </xf>
    <xf numFmtId="182" fontId="21" fillId="3" borderId="50" xfId="2" applyNumberFormat="1" applyFont="1" applyFill="1" applyBorder="1" applyAlignment="1" applyProtection="1">
      <alignment horizontal="center" vertical="center"/>
    </xf>
    <xf numFmtId="182" fontId="21" fillId="3" borderId="4" xfId="2" applyNumberFormat="1" applyFont="1" applyFill="1" applyBorder="1" applyAlignment="1" applyProtection="1">
      <alignment horizontal="center" vertical="center"/>
    </xf>
    <xf numFmtId="182" fontId="21" fillId="3" borderId="12" xfId="2" applyNumberFormat="1" applyFont="1" applyFill="1" applyBorder="1" applyAlignment="1" applyProtection="1">
      <alignment horizontal="center" vertical="center"/>
    </xf>
    <xf numFmtId="183" fontId="21" fillId="3" borderId="50" xfId="2" applyNumberFormat="1" applyFont="1" applyFill="1" applyBorder="1" applyAlignment="1" applyProtection="1">
      <alignment horizontal="center" vertical="center"/>
    </xf>
    <xf numFmtId="183" fontId="21" fillId="3" borderId="4" xfId="2" applyNumberFormat="1" applyFont="1" applyFill="1" applyBorder="1" applyAlignment="1" applyProtection="1">
      <alignment horizontal="center" vertical="center"/>
    </xf>
    <xf numFmtId="183" fontId="21" fillId="3" borderId="12" xfId="2" applyNumberFormat="1" applyFont="1" applyFill="1" applyBorder="1" applyAlignment="1" applyProtection="1">
      <alignment horizontal="center" vertical="center"/>
    </xf>
    <xf numFmtId="181" fontId="21" fillId="3" borderId="50" xfId="2" applyNumberFormat="1" applyFont="1" applyFill="1" applyBorder="1" applyAlignment="1" applyProtection="1">
      <alignment horizontal="center" vertical="center"/>
    </xf>
    <xf numFmtId="181" fontId="21" fillId="3" borderId="4" xfId="2" applyNumberFormat="1" applyFont="1" applyFill="1" applyBorder="1" applyAlignment="1" applyProtection="1">
      <alignment horizontal="center" vertical="center"/>
    </xf>
    <xf numFmtId="181" fontId="21" fillId="3" borderId="12" xfId="2" applyNumberFormat="1" applyFont="1" applyFill="1" applyBorder="1" applyAlignment="1" applyProtection="1">
      <alignment horizontal="center" vertical="center"/>
    </xf>
    <xf numFmtId="180" fontId="21" fillId="3" borderId="50" xfId="2" applyNumberFormat="1" applyFont="1" applyFill="1" applyBorder="1" applyAlignment="1" applyProtection="1">
      <alignment horizontal="left" vertical="center" shrinkToFit="1"/>
    </xf>
    <xf numFmtId="180" fontId="21" fillId="3" borderId="4" xfId="2" applyNumberFormat="1" applyFont="1" applyFill="1" applyBorder="1" applyAlignment="1" applyProtection="1">
      <alignment horizontal="left" vertical="center" shrinkToFit="1"/>
    </xf>
    <xf numFmtId="180" fontId="21" fillId="3" borderId="12" xfId="2" applyNumberFormat="1" applyFont="1" applyFill="1" applyBorder="1" applyAlignment="1" applyProtection="1">
      <alignment horizontal="left" vertical="center" shrinkToFit="1"/>
    </xf>
    <xf numFmtId="179" fontId="21" fillId="3" borderId="50" xfId="2" applyNumberFormat="1" applyFont="1" applyFill="1" applyBorder="1" applyAlignment="1" applyProtection="1">
      <alignment horizontal="center" vertical="center"/>
    </xf>
    <xf numFmtId="179" fontId="21" fillId="3" borderId="4" xfId="2" applyNumberFormat="1" applyFont="1" applyFill="1" applyBorder="1" applyAlignment="1" applyProtection="1">
      <alignment horizontal="center" vertical="center"/>
    </xf>
    <xf numFmtId="179" fontId="21" fillId="3" borderId="12" xfId="2" applyNumberFormat="1" applyFont="1" applyFill="1" applyBorder="1" applyAlignment="1" applyProtection="1">
      <alignment horizontal="center" vertical="center"/>
    </xf>
    <xf numFmtId="49" fontId="26" fillId="3" borderId="0" xfId="2" applyNumberFormat="1" applyFont="1" applyFill="1" applyBorder="1" applyAlignment="1" applyProtection="1">
      <alignment horizontal="center" vertical="center" shrinkToFit="1"/>
    </xf>
    <xf numFmtId="49" fontId="21" fillId="3" borderId="50" xfId="2" applyNumberFormat="1" applyFont="1" applyFill="1" applyBorder="1" applyAlignment="1" applyProtection="1">
      <alignment horizontal="center" vertical="center"/>
    </xf>
    <xf numFmtId="49" fontId="21" fillId="3" borderId="4" xfId="2" applyNumberFormat="1" applyFont="1" applyFill="1" applyBorder="1" applyAlignment="1" applyProtection="1">
      <alignment horizontal="center" vertical="center"/>
    </xf>
    <xf numFmtId="49" fontId="21" fillId="3" borderId="12" xfId="2" applyNumberFormat="1" applyFont="1" applyFill="1" applyBorder="1" applyAlignment="1" applyProtection="1">
      <alignment horizontal="center" vertical="center"/>
    </xf>
    <xf numFmtId="0" fontId="18" fillId="3" borderId="4" xfId="3" applyFont="1" applyFill="1" applyBorder="1" applyAlignment="1" applyProtection="1">
      <alignment horizontal="center" vertical="center"/>
    </xf>
    <xf numFmtId="0" fontId="18" fillId="3" borderId="8" xfId="3" applyFont="1" applyFill="1" applyBorder="1" applyAlignment="1" applyProtection="1">
      <alignment horizontal="center" vertical="center"/>
    </xf>
    <xf numFmtId="0" fontId="18" fillId="3" borderId="0" xfId="3" applyFont="1" applyFill="1" applyBorder="1" applyAlignment="1" applyProtection="1">
      <alignment horizontal="center" vertical="center"/>
    </xf>
    <xf numFmtId="0" fontId="18" fillId="3" borderId="1" xfId="3" applyFont="1" applyFill="1" applyBorder="1" applyAlignment="1" applyProtection="1">
      <alignment horizontal="center" vertical="center"/>
    </xf>
    <xf numFmtId="0" fontId="18" fillId="3" borderId="13" xfId="3" applyFont="1" applyFill="1" applyBorder="1" applyAlignment="1" applyProtection="1">
      <alignment horizontal="center" vertical="center" wrapText="1"/>
    </xf>
    <xf numFmtId="0" fontId="18" fillId="3" borderId="8" xfId="3" applyFont="1" applyFill="1" applyBorder="1" applyAlignment="1" applyProtection="1">
      <alignment horizontal="center" vertical="center" wrapText="1"/>
    </xf>
    <xf numFmtId="0" fontId="18" fillId="3" borderId="14" xfId="3" applyFont="1" applyFill="1" applyBorder="1" applyAlignment="1" applyProtection="1">
      <alignment horizontal="center" vertical="center" wrapText="1"/>
    </xf>
    <xf numFmtId="0" fontId="18" fillId="3" borderId="6" xfId="3" applyFont="1" applyFill="1" applyBorder="1" applyAlignment="1" applyProtection="1">
      <alignment horizontal="center" vertical="center" wrapText="1"/>
    </xf>
    <xf numFmtId="0" fontId="18" fillId="3" borderId="0" xfId="3" applyFont="1" applyFill="1" applyBorder="1" applyAlignment="1" applyProtection="1">
      <alignment horizontal="center" vertical="center" wrapText="1"/>
    </xf>
    <xf numFmtId="0" fontId="18" fillId="3" borderId="5" xfId="3" applyFont="1" applyFill="1" applyBorder="1" applyAlignment="1" applyProtection="1">
      <alignment horizontal="center" vertical="center" wrapText="1"/>
    </xf>
    <xf numFmtId="0" fontId="18" fillId="3" borderId="18" xfId="3" applyFont="1" applyFill="1" applyBorder="1" applyAlignment="1" applyProtection="1">
      <alignment horizontal="center" vertical="center" wrapText="1"/>
    </xf>
    <xf numFmtId="0" fontId="18" fillId="3" borderId="1" xfId="3" applyFont="1" applyFill="1" applyBorder="1" applyAlignment="1" applyProtection="1">
      <alignment horizontal="center" vertical="center" wrapText="1"/>
    </xf>
    <xf numFmtId="0" fontId="18" fillId="3" borderId="9" xfId="3" applyFont="1" applyFill="1" applyBorder="1" applyAlignment="1" applyProtection="1">
      <alignment horizontal="center" vertical="center" wrapText="1"/>
    </xf>
    <xf numFmtId="49" fontId="10" fillId="3" borderId="11" xfId="3" applyNumberFormat="1" applyFont="1" applyFill="1" applyBorder="1" applyAlignment="1" applyProtection="1">
      <alignment horizontal="center" vertical="center"/>
    </xf>
    <xf numFmtId="49" fontId="10" fillId="3" borderId="4" xfId="3" applyNumberFormat="1" applyFont="1" applyFill="1" applyBorder="1" applyAlignment="1" applyProtection="1">
      <alignment horizontal="center" vertical="center"/>
    </xf>
    <xf numFmtId="49" fontId="10" fillId="3" borderId="12" xfId="3" applyNumberFormat="1" applyFont="1" applyFill="1" applyBorder="1" applyAlignment="1" applyProtection="1">
      <alignment horizontal="center" vertical="center"/>
    </xf>
  </cellXfs>
  <cellStyles count="5">
    <cellStyle name="標準" xfId="0" builtinId="0"/>
    <cellStyle name="標準 2" xfId="2" xr:uid="{1F13B0D5-EB6C-46BA-9C7F-5FDACFB94319}"/>
    <cellStyle name="標準 2 3" xfId="3" xr:uid="{9E60BE74-C1D3-4811-8A23-6F8748AD5EA1}"/>
    <cellStyle name="標準 3" xfId="1" xr:uid="{5204BE32-F7B6-46F7-BBB4-1D5D26EFC9DC}"/>
    <cellStyle name="標準 4 2" xfId="4" xr:uid="{05AA137D-C657-4EC8-9931-54D5481CBE0B}"/>
  </cellStyles>
  <dxfs count="54">
    <dxf>
      <fill>
        <patternFill patternType="darkGray"/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47625</xdr:rowOff>
    </xdr:from>
    <xdr:to>
      <xdr:col>10</xdr:col>
      <xdr:colOff>104775</xdr:colOff>
      <xdr:row>1</xdr:row>
      <xdr:rowOff>171450</xdr:rowOff>
    </xdr:to>
    <xdr:sp macro="" textlink="">
      <xdr:nvSpPr>
        <xdr:cNvPr id="2" name="Rectangle 15">
          <a:extLst>
            <a:ext uri="{FF2B5EF4-FFF2-40B4-BE49-F238E27FC236}">
              <a16:creationId xmlns:a16="http://schemas.microsoft.com/office/drawing/2014/main" id="{50E44E4F-B137-4B86-9EC2-24FBACAD2260}"/>
            </a:ext>
          </a:extLst>
        </xdr:cNvPr>
        <xdr:cNvSpPr>
          <a:spLocks noChangeArrowheads="1"/>
        </xdr:cNvSpPr>
      </xdr:nvSpPr>
      <xdr:spPr bwMode="auto">
        <a:xfrm>
          <a:off x="76200" y="47625"/>
          <a:ext cx="1743075" cy="295275"/>
        </a:xfrm>
        <a:prstGeom prst="rect">
          <a:avLst/>
        </a:prstGeom>
        <a:solidFill>
          <a:srgbClr val="FFFFFF"/>
        </a:solidFill>
        <a:ln w="9525" algn="ctr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>
              <a:alpha val="50000"/>
            </a:srgbClr>
          </a:outerShdw>
        </a:effectLst>
      </xdr:spPr>
      <xdr:txBody>
        <a:bodyPr vertOverflow="clip" wrap="square" lIns="36576" tIns="22860" rIns="36576" bIns="22860" anchor="ctr" upright="1"/>
        <a:lstStyle/>
        <a:p>
          <a:pPr algn="ctr" rtl="1">
            <a:defRPr sz="1000"/>
          </a:pPr>
          <a:r>
            <a:rPr lang="ja-JP" altLang="en-US" sz="18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記　入　例</a:t>
          </a:r>
        </a:p>
      </xdr:txBody>
    </xdr:sp>
    <xdr:clientData/>
  </xdr:twoCellAnchor>
  <xdr:twoCellAnchor>
    <xdr:from>
      <xdr:col>29</xdr:col>
      <xdr:colOff>38100</xdr:colOff>
      <xdr:row>0</xdr:row>
      <xdr:rowOff>28575</xdr:rowOff>
    </xdr:from>
    <xdr:to>
      <xdr:col>41</xdr:col>
      <xdr:colOff>76200</xdr:colOff>
      <xdr:row>2</xdr:row>
      <xdr:rowOff>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5B56C4C-CE4D-4592-9F8D-7459A8A9B635}"/>
            </a:ext>
          </a:extLst>
        </xdr:cNvPr>
        <xdr:cNvSpPr txBox="1"/>
      </xdr:nvSpPr>
      <xdr:spPr>
        <a:xfrm>
          <a:off x="5191125" y="28575"/>
          <a:ext cx="2209800" cy="447675"/>
        </a:xfrm>
        <a:prstGeom prst="rect">
          <a:avLst/>
        </a:prstGeom>
        <a:solidFill>
          <a:schemeClr val="bg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 anchorCtr="0"/>
        <a:lstStyle/>
        <a:p>
          <a:pPr algn="l"/>
          <a:r>
            <a:rPr kumimoji="1" lang="en-US" altLang="ja-JP" sz="1000" u="sng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Excel</a:t>
          </a:r>
          <a:r>
            <a:rPr kumimoji="1" lang="ja-JP" altLang="en-US" sz="1000" u="sng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入力の場合、「入力欄」を入力することで提供票に自動表示設定</a:t>
          </a:r>
          <a:endParaRPr kumimoji="1" lang="en-US" altLang="ja-JP" sz="1000" u="sng">
            <a:solidFill>
              <a:srgbClr val="FF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31</xdr:col>
      <xdr:colOff>123825</xdr:colOff>
      <xdr:row>21</xdr:row>
      <xdr:rowOff>95250</xdr:rowOff>
    </xdr:from>
    <xdr:to>
      <xdr:col>40</xdr:col>
      <xdr:colOff>0</xdr:colOff>
      <xdr:row>26</xdr:row>
      <xdr:rowOff>28574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23EA0B61-1A91-464F-917B-C825371B08A4}"/>
            </a:ext>
          </a:extLst>
        </xdr:cNvPr>
        <xdr:cNvSpPr txBox="1"/>
      </xdr:nvSpPr>
      <xdr:spPr>
        <a:xfrm>
          <a:off x="5638800" y="2428875"/>
          <a:ext cx="1504950" cy="476249"/>
        </a:xfrm>
        <a:prstGeom prst="rect">
          <a:avLst/>
        </a:prstGeom>
        <a:solidFill>
          <a:schemeClr val="bg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 anchorCtr="0"/>
        <a:lstStyle/>
        <a:p>
          <a:r>
            <a:rPr kumimoji="1" lang="en-US" altLang="ja-JP" sz="10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Excel</a:t>
          </a:r>
          <a:r>
            <a:rPr kumimoji="1" lang="ja-JP" altLang="en-US" sz="10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入力の場合、身長、体重から自動表示</a:t>
          </a:r>
          <a:endParaRPr kumimoji="1" lang="en-US" altLang="ja-JP" sz="1000">
            <a:solidFill>
              <a:srgbClr val="FF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27</xdr:col>
      <xdr:colOff>85725</xdr:colOff>
      <xdr:row>24</xdr:row>
      <xdr:rowOff>47625</xdr:rowOff>
    </xdr:from>
    <xdr:to>
      <xdr:col>31</xdr:col>
      <xdr:colOff>123825</xdr:colOff>
      <xdr:row>27</xdr:row>
      <xdr:rowOff>119063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68CD0CC6-3D47-4FCE-9E36-902D4BCC02E6}"/>
            </a:ext>
          </a:extLst>
        </xdr:cNvPr>
        <xdr:cNvCxnSpPr>
          <a:stCxn id="4" idx="1"/>
        </xdr:cNvCxnSpPr>
      </xdr:nvCxnSpPr>
      <xdr:spPr>
        <a:xfrm flipH="1">
          <a:off x="4876800" y="2667000"/>
          <a:ext cx="762000" cy="357188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133350</xdr:colOff>
      <xdr:row>54</xdr:row>
      <xdr:rowOff>0</xdr:rowOff>
    </xdr:from>
    <xdr:to>
      <xdr:col>39</xdr:col>
      <xdr:colOff>85725</xdr:colOff>
      <xdr:row>57</xdr:row>
      <xdr:rowOff>190499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6FFAC89C-AA91-437A-94DA-32BF4391EB22}"/>
            </a:ext>
          </a:extLst>
        </xdr:cNvPr>
        <xdr:cNvSpPr txBox="1"/>
      </xdr:nvSpPr>
      <xdr:spPr>
        <a:xfrm>
          <a:off x="4381500" y="5476875"/>
          <a:ext cx="2667000" cy="476249"/>
        </a:xfrm>
        <a:prstGeom prst="rect">
          <a:avLst/>
        </a:prstGeom>
        <a:solidFill>
          <a:schemeClr val="bg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 anchorCtr="0"/>
        <a:lstStyle/>
        <a:p>
          <a:r>
            <a:rPr kumimoji="1" lang="en-US" altLang="ja-JP" sz="10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Excel</a:t>
          </a:r>
          <a:r>
            <a:rPr kumimoji="1" lang="ja-JP" altLang="en-US" sz="10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入力の場合、採血時間に応じ「空腹時中性脂肪」、「随時中性脂肪」に表示切替</a:t>
          </a:r>
          <a:endParaRPr kumimoji="1" lang="en-US" altLang="ja-JP" sz="1000">
            <a:solidFill>
              <a:srgbClr val="FF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10</xdr:col>
      <xdr:colOff>152400</xdr:colOff>
      <xdr:row>55</xdr:row>
      <xdr:rowOff>9525</xdr:rowOff>
    </xdr:from>
    <xdr:to>
      <xdr:col>24</xdr:col>
      <xdr:colOff>133350</xdr:colOff>
      <xdr:row>55</xdr:row>
      <xdr:rowOff>9525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CF82477C-4F9F-4A06-873E-80D04EB629A8}"/>
            </a:ext>
          </a:extLst>
        </xdr:cNvPr>
        <xdr:cNvCxnSpPr>
          <a:stCxn id="6" idx="1"/>
        </xdr:cNvCxnSpPr>
      </xdr:nvCxnSpPr>
      <xdr:spPr>
        <a:xfrm flipH="1">
          <a:off x="1866900" y="5715000"/>
          <a:ext cx="2514600" cy="0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38100</xdr:colOff>
      <xdr:row>81</xdr:row>
      <xdr:rowOff>9525</xdr:rowOff>
    </xdr:from>
    <xdr:to>
      <xdr:col>38</xdr:col>
      <xdr:colOff>142875</xdr:colOff>
      <xdr:row>84</xdr:row>
      <xdr:rowOff>200024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4FCBD05D-B6D5-48C3-9C19-E5209B92C390}"/>
            </a:ext>
          </a:extLst>
        </xdr:cNvPr>
        <xdr:cNvSpPr txBox="1"/>
      </xdr:nvSpPr>
      <xdr:spPr>
        <a:xfrm>
          <a:off x="4467225" y="8058150"/>
          <a:ext cx="2457450" cy="476249"/>
        </a:xfrm>
        <a:prstGeom prst="rect">
          <a:avLst/>
        </a:prstGeom>
        <a:solidFill>
          <a:schemeClr val="bg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 anchorCtr="0"/>
        <a:lstStyle/>
        <a:p>
          <a:r>
            <a:rPr kumimoji="1" lang="en-US" altLang="ja-JP" sz="10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Excel</a:t>
          </a:r>
          <a:r>
            <a:rPr kumimoji="1" lang="ja-JP" altLang="en-US" sz="10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入力の場合、採血時間に応じ「空腹時血糖」、「随時血糖」に表示切替</a:t>
          </a:r>
          <a:endParaRPr kumimoji="1" lang="en-US" altLang="ja-JP" sz="1000">
            <a:solidFill>
              <a:srgbClr val="FF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8</xdr:col>
      <xdr:colOff>123825</xdr:colOff>
      <xdr:row>82</xdr:row>
      <xdr:rowOff>19050</xdr:rowOff>
    </xdr:from>
    <xdr:to>
      <xdr:col>25</xdr:col>
      <xdr:colOff>38100</xdr:colOff>
      <xdr:row>83</xdr:row>
      <xdr:rowOff>0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9785C5F8-65B7-44CA-A006-12DB0EC7D654}"/>
            </a:ext>
          </a:extLst>
        </xdr:cNvPr>
        <xdr:cNvCxnSpPr>
          <a:stCxn id="8" idx="1"/>
        </xdr:cNvCxnSpPr>
      </xdr:nvCxnSpPr>
      <xdr:spPr>
        <a:xfrm flipH="1">
          <a:off x="1476375" y="8296275"/>
          <a:ext cx="2990850" cy="9525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76200</xdr:colOff>
      <xdr:row>52</xdr:row>
      <xdr:rowOff>19050</xdr:rowOff>
    </xdr:from>
    <xdr:to>
      <xdr:col>40</xdr:col>
      <xdr:colOff>76200</xdr:colOff>
      <xdr:row>82</xdr:row>
      <xdr:rowOff>5550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6951324C-E0A3-4166-AE23-FBC7CB7EB5E3}"/>
            </a:ext>
          </a:extLst>
        </xdr:cNvPr>
        <xdr:cNvCxnSpPr/>
      </xdr:nvCxnSpPr>
      <xdr:spPr>
        <a:xfrm flipH="1">
          <a:off x="7219950" y="5438775"/>
          <a:ext cx="0" cy="2844000"/>
        </a:xfrm>
        <a:prstGeom prst="straightConnector1">
          <a:avLst/>
        </a:prstGeom>
        <a:ln w="28575">
          <a:solidFill>
            <a:schemeClr val="accent1"/>
          </a:solidFill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142874</xdr:colOff>
      <xdr:row>81</xdr:row>
      <xdr:rowOff>219075</xdr:rowOff>
    </xdr:from>
    <xdr:to>
      <xdr:col>40</xdr:col>
      <xdr:colOff>68924</xdr:colOff>
      <xdr:row>81</xdr:row>
      <xdr:rowOff>219075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E67FF354-CCD8-40D9-8356-8840E3441FD2}"/>
            </a:ext>
          </a:extLst>
        </xdr:cNvPr>
        <xdr:cNvCxnSpPr/>
      </xdr:nvCxnSpPr>
      <xdr:spPr>
        <a:xfrm flipH="1">
          <a:off x="6924674" y="8267700"/>
          <a:ext cx="288000" cy="0"/>
        </a:xfrm>
        <a:prstGeom prst="straightConnector1">
          <a:avLst/>
        </a:prstGeom>
        <a:ln w="28575"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85725</xdr:colOff>
      <xdr:row>55</xdr:row>
      <xdr:rowOff>9525</xdr:rowOff>
    </xdr:from>
    <xdr:to>
      <xdr:col>40</xdr:col>
      <xdr:colOff>84750</xdr:colOff>
      <xdr:row>55</xdr:row>
      <xdr:rowOff>9525</xdr:rowOff>
    </xdr:to>
    <xdr:cxnSp macro="">
      <xdr:nvCxnSpPr>
        <xdr:cNvPr id="12" name="直線矢印コネクタ 11">
          <a:extLst>
            <a:ext uri="{FF2B5EF4-FFF2-40B4-BE49-F238E27FC236}">
              <a16:creationId xmlns:a16="http://schemas.microsoft.com/office/drawing/2014/main" id="{723FCCDC-AE4D-45D1-830A-B5C99DB3831D}"/>
            </a:ext>
          </a:extLst>
        </xdr:cNvPr>
        <xdr:cNvCxnSpPr>
          <a:endCxn id="6" idx="3"/>
        </xdr:cNvCxnSpPr>
      </xdr:nvCxnSpPr>
      <xdr:spPr>
        <a:xfrm flipH="1">
          <a:off x="7048500" y="5715000"/>
          <a:ext cx="180000" cy="0"/>
        </a:xfrm>
        <a:prstGeom prst="straightConnector1">
          <a:avLst/>
        </a:prstGeom>
        <a:ln w="28575">
          <a:solidFill>
            <a:schemeClr val="accent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142876</xdr:colOff>
      <xdr:row>35</xdr:row>
      <xdr:rowOff>9525</xdr:rowOff>
    </xdr:from>
    <xdr:to>
      <xdr:col>17</xdr:col>
      <xdr:colOff>142876</xdr:colOff>
      <xdr:row>39</xdr:row>
      <xdr:rowOff>171449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46F84D4F-F7A6-424F-BB5A-FD543EF52C1E}"/>
            </a:ext>
          </a:extLst>
        </xdr:cNvPr>
        <xdr:cNvSpPr txBox="1"/>
      </xdr:nvSpPr>
      <xdr:spPr>
        <a:xfrm>
          <a:off x="1314451" y="3743325"/>
          <a:ext cx="1809750" cy="476249"/>
        </a:xfrm>
        <a:prstGeom prst="rect">
          <a:avLst/>
        </a:prstGeom>
        <a:solidFill>
          <a:schemeClr val="bg1"/>
        </a:solidFill>
        <a:ln w="28575" cmpd="sng">
          <a:solidFill>
            <a:srgbClr val="00B05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 anchorCtr="0"/>
        <a:lstStyle/>
        <a:p>
          <a:r>
            <a:rPr kumimoji="1" lang="ja-JP" altLang="en-US" sz="1000">
              <a:solidFill>
                <a:srgbClr val="00B05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受診勧奨判定値に該当の場合、</a:t>
          </a:r>
          <a:r>
            <a:rPr kumimoji="1" lang="en-US" altLang="ja-JP" sz="1000">
              <a:solidFill>
                <a:srgbClr val="00B05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※</a:t>
          </a:r>
          <a:r>
            <a:rPr kumimoji="1" lang="ja-JP" altLang="en-US" sz="1000">
              <a:solidFill>
                <a:srgbClr val="00B05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部分が赤字表示</a:t>
          </a:r>
          <a:endParaRPr kumimoji="1" lang="en-US" altLang="ja-JP" sz="1000">
            <a:solidFill>
              <a:srgbClr val="00B05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12</xdr:col>
      <xdr:colOff>142876</xdr:colOff>
      <xdr:row>39</xdr:row>
      <xdr:rowOff>171449</xdr:rowOff>
    </xdr:from>
    <xdr:to>
      <xdr:col>14</xdr:col>
      <xdr:colOff>9525</xdr:colOff>
      <xdr:row>44</xdr:row>
      <xdr:rowOff>19050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8A6BF7AE-D531-4252-ACDE-EEC31DE8CA0F}"/>
            </a:ext>
          </a:extLst>
        </xdr:cNvPr>
        <xdr:cNvCxnSpPr>
          <a:stCxn id="13" idx="2"/>
        </xdr:cNvCxnSpPr>
      </xdr:nvCxnSpPr>
      <xdr:spPr>
        <a:xfrm>
          <a:off x="2219326" y="4219574"/>
          <a:ext cx="228599" cy="390526"/>
        </a:xfrm>
        <a:prstGeom prst="straightConnector1">
          <a:avLst/>
        </a:prstGeom>
        <a:ln w="28575"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9526</xdr:colOff>
      <xdr:row>66</xdr:row>
      <xdr:rowOff>114301</xdr:rowOff>
    </xdr:from>
    <xdr:to>
      <xdr:col>39</xdr:col>
      <xdr:colOff>123825</xdr:colOff>
      <xdr:row>72</xdr:row>
      <xdr:rowOff>28575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39C7BC09-6AD3-4742-A592-3438544103A5}"/>
            </a:ext>
          </a:extLst>
        </xdr:cNvPr>
        <xdr:cNvSpPr txBox="1"/>
      </xdr:nvSpPr>
      <xdr:spPr>
        <a:xfrm>
          <a:off x="4981576" y="6734176"/>
          <a:ext cx="2105024" cy="485774"/>
        </a:xfrm>
        <a:prstGeom prst="rect">
          <a:avLst/>
        </a:prstGeom>
        <a:solidFill>
          <a:schemeClr val="bg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 anchorCtr="0"/>
        <a:lstStyle/>
        <a:p>
          <a:r>
            <a:rPr kumimoji="1" lang="en-US" altLang="ja-JP" sz="10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Excel</a:t>
          </a:r>
          <a:r>
            <a:rPr kumimoji="1" lang="ja-JP" altLang="en-US" sz="10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入力の場合、性別、年齢、血清クレアチニンから自動計算</a:t>
          </a:r>
          <a:endParaRPr kumimoji="1" lang="en-US" altLang="ja-JP" sz="1000">
            <a:solidFill>
              <a:srgbClr val="FF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30</xdr:col>
      <xdr:colOff>76200</xdr:colOff>
      <xdr:row>72</xdr:row>
      <xdr:rowOff>28575</xdr:rowOff>
    </xdr:from>
    <xdr:to>
      <xdr:col>33</xdr:col>
      <xdr:colOff>157163</xdr:colOff>
      <xdr:row>78</xdr:row>
      <xdr:rowOff>119063</xdr:rowOff>
    </xdr:to>
    <xdr:cxnSp macro="">
      <xdr:nvCxnSpPr>
        <xdr:cNvPr id="16" name="直線矢印コネクタ 15">
          <a:extLst>
            <a:ext uri="{FF2B5EF4-FFF2-40B4-BE49-F238E27FC236}">
              <a16:creationId xmlns:a16="http://schemas.microsoft.com/office/drawing/2014/main" id="{73DE65EE-58B6-4968-A3AC-07177EFBF6C0}"/>
            </a:ext>
          </a:extLst>
        </xdr:cNvPr>
        <xdr:cNvCxnSpPr>
          <a:stCxn id="15" idx="2"/>
        </xdr:cNvCxnSpPr>
      </xdr:nvCxnSpPr>
      <xdr:spPr>
        <a:xfrm flipH="1">
          <a:off x="5410200" y="7219950"/>
          <a:ext cx="623888" cy="661988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43</xdr:col>
      <xdr:colOff>28575</xdr:colOff>
      <xdr:row>0</xdr:row>
      <xdr:rowOff>152400</xdr:rowOff>
    </xdr:from>
    <xdr:to>
      <xdr:col>66</xdr:col>
      <xdr:colOff>28575</xdr:colOff>
      <xdr:row>115</xdr:row>
      <xdr:rowOff>76200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BD6904EB-5784-4714-BE7D-5A73B60FCC48}"/>
            </a:ext>
          </a:extLst>
        </xdr:cNvPr>
        <xdr:cNvSpPr/>
      </xdr:nvSpPr>
      <xdr:spPr>
        <a:xfrm>
          <a:off x="7477125" y="152400"/>
          <a:ext cx="4038600" cy="10696575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28575</xdr:colOff>
      <xdr:row>45</xdr:row>
      <xdr:rowOff>0</xdr:rowOff>
    </xdr:from>
    <xdr:to>
      <xdr:col>17</xdr:col>
      <xdr:colOff>171450</xdr:colOff>
      <xdr:row>84</xdr:row>
      <xdr:rowOff>219075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BE575A65-120B-4CB8-A865-16C07C0B0CF0}"/>
            </a:ext>
          </a:extLst>
        </xdr:cNvPr>
        <xdr:cNvSpPr/>
      </xdr:nvSpPr>
      <xdr:spPr>
        <a:xfrm>
          <a:off x="1743075" y="4619625"/>
          <a:ext cx="1409700" cy="3933825"/>
        </a:xfrm>
        <a:prstGeom prst="rect">
          <a:avLst/>
        </a:prstGeom>
        <a:noFill/>
        <a:ln w="28575"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19048</xdr:colOff>
      <xdr:row>50</xdr:row>
      <xdr:rowOff>19050</xdr:rowOff>
    </xdr:from>
    <xdr:to>
      <xdr:col>40</xdr:col>
      <xdr:colOff>163948</xdr:colOff>
      <xdr:row>52</xdr:row>
      <xdr:rowOff>19050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6FF4EC78-0A03-41DC-ADB4-E53334104DF3}"/>
            </a:ext>
          </a:extLst>
        </xdr:cNvPr>
        <xdr:cNvSpPr/>
      </xdr:nvSpPr>
      <xdr:spPr>
        <a:xfrm>
          <a:off x="647698" y="5181600"/>
          <a:ext cx="6660000" cy="257175"/>
        </a:xfrm>
        <a:prstGeom prst="rect">
          <a:avLst/>
        </a:prstGeom>
        <a:noFill/>
        <a:ln w="28575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18</xdr:col>
      <xdr:colOff>123825</xdr:colOff>
      <xdr:row>26</xdr:row>
      <xdr:rowOff>9525</xdr:rowOff>
    </xdr:from>
    <xdr:to>
      <xdr:col>27</xdr:col>
      <xdr:colOff>76200</xdr:colOff>
      <xdr:row>28</xdr:row>
      <xdr:rowOff>9525</xdr:rowOff>
    </xdr:to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FFA51DBC-8CC4-4073-8CC5-8F12759307EF}"/>
            </a:ext>
          </a:extLst>
        </xdr:cNvPr>
        <xdr:cNvSpPr/>
      </xdr:nvSpPr>
      <xdr:spPr>
        <a:xfrm>
          <a:off x="3286125" y="2886075"/>
          <a:ext cx="1581150" cy="257175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19050</xdr:colOff>
      <xdr:row>53</xdr:row>
      <xdr:rowOff>9525</xdr:rowOff>
    </xdr:from>
    <xdr:to>
      <xdr:col>10</xdr:col>
      <xdr:colOff>85725</xdr:colOff>
      <xdr:row>55</xdr:row>
      <xdr:rowOff>9525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0C748765-12D0-4B42-BF91-3F7D7DFA2D71}"/>
            </a:ext>
          </a:extLst>
        </xdr:cNvPr>
        <xdr:cNvSpPr/>
      </xdr:nvSpPr>
      <xdr:spPr>
        <a:xfrm>
          <a:off x="647700" y="5457825"/>
          <a:ext cx="1152525" cy="257175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</xdr:colOff>
      <xdr:row>80</xdr:row>
      <xdr:rowOff>9525</xdr:rowOff>
    </xdr:from>
    <xdr:to>
      <xdr:col>8</xdr:col>
      <xdr:colOff>114301</xdr:colOff>
      <xdr:row>82</xdr:row>
      <xdr:rowOff>9525</xdr:rowOff>
    </xdr:to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95EC60B4-BBE6-49B8-ADA8-C3B006997CC8}"/>
            </a:ext>
          </a:extLst>
        </xdr:cNvPr>
        <xdr:cNvSpPr/>
      </xdr:nvSpPr>
      <xdr:spPr>
        <a:xfrm>
          <a:off x="628651" y="8029575"/>
          <a:ext cx="838200" cy="257175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18</xdr:col>
      <xdr:colOff>123825</xdr:colOff>
      <xdr:row>77</xdr:row>
      <xdr:rowOff>19050</xdr:rowOff>
    </xdr:from>
    <xdr:to>
      <xdr:col>30</xdr:col>
      <xdr:colOff>47624</xdr:colOff>
      <xdr:row>79</xdr:row>
      <xdr:rowOff>19050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F6545AD8-97B9-46BE-A2C9-426B20A79DBC}"/>
            </a:ext>
          </a:extLst>
        </xdr:cNvPr>
        <xdr:cNvSpPr/>
      </xdr:nvSpPr>
      <xdr:spPr>
        <a:xfrm>
          <a:off x="3286125" y="7753350"/>
          <a:ext cx="2095499" cy="257175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55</xdr:col>
      <xdr:colOff>152400</xdr:colOff>
      <xdr:row>112</xdr:row>
      <xdr:rowOff>28575</xdr:rowOff>
    </xdr:from>
    <xdr:to>
      <xdr:col>66</xdr:col>
      <xdr:colOff>28574</xdr:colOff>
      <xdr:row>115</xdr:row>
      <xdr:rowOff>19050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C6B8AA82-AD24-4FE0-ACBB-3C010EFDE666}"/>
            </a:ext>
          </a:extLst>
        </xdr:cNvPr>
        <xdr:cNvSpPr/>
      </xdr:nvSpPr>
      <xdr:spPr>
        <a:xfrm>
          <a:off x="9648825" y="10448925"/>
          <a:ext cx="1866899" cy="34290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55</xdr:col>
      <xdr:colOff>104774</xdr:colOff>
      <xdr:row>84</xdr:row>
      <xdr:rowOff>190500</xdr:rowOff>
    </xdr:from>
    <xdr:to>
      <xdr:col>65</xdr:col>
      <xdr:colOff>114299</xdr:colOff>
      <xdr:row>99</xdr:row>
      <xdr:rowOff>200024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34681DCD-AC09-42B5-BAAB-3A38BA76A8E7}"/>
            </a:ext>
          </a:extLst>
        </xdr:cNvPr>
        <xdr:cNvSpPr txBox="1"/>
      </xdr:nvSpPr>
      <xdr:spPr>
        <a:xfrm>
          <a:off x="9601199" y="8524875"/>
          <a:ext cx="1819275" cy="866774"/>
        </a:xfrm>
        <a:prstGeom prst="rect">
          <a:avLst/>
        </a:prstGeom>
        <a:solidFill>
          <a:schemeClr val="bg1"/>
        </a:solidFill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 anchorCtr="0"/>
        <a:lstStyle/>
        <a:p>
          <a:r>
            <a:rPr kumimoji="1" lang="ja-JP" altLang="en-US" sz="10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入力結果により特定保健指導の対象者の階層結果（積極的支援、動機付け支援、情報提供、判定不能）が表示される</a:t>
          </a:r>
          <a:endParaRPr kumimoji="1" lang="en-US" altLang="ja-JP" sz="1000">
            <a:solidFill>
              <a:srgbClr val="FF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  <xdr:twoCellAnchor>
    <xdr:from>
      <xdr:col>60</xdr:col>
      <xdr:colOff>109537</xdr:colOff>
      <xdr:row>99</xdr:row>
      <xdr:rowOff>200024</xdr:rowOff>
    </xdr:from>
    <xdr:to>
      <xdr:col>61</xdr:col>
      <xdr:colOff>0</xdr:colOff>
      <xdr:row>112</xdr:row>
      <xdr:rowOff>28575</xdr:rowOff>
    </xdr:to>
    <xdr:cxnSp macro="">
      <xdr:nvCxnSpPr>
        <xdr:cNvPr id="27" name="直線矢印コネクタ 26">
          <a:extLst>
            <a:ext uri="{FF2B5EF4-FFF2-40B4-BE49-F238E27FC236}">
              <a16:creationId xmlns:a16="http://schemas.microsoft.com/office/drawing/2014/main" id="{FC4E5E87-C195-4DE7-99D7-6FF61FD945B5}"/>
            </a:ext>
          </a:extLst>
        </xdr:cNvPr>
        <xdr:cNvCxnSpPr>
          <a:stCxn id="26" idx="2"/>
          <a:endCxn id="24" idx="0"/>
        </xdr:cNvCxnSpPr>
      </xdr:nvCxnSpPr>
      <xdr:spPr>
        <a:xfrm>
          <a:off x="10510837" y="9391649"/>
          <a:ext cx="71438" cy="1057276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</xdr:row>
      <xdr:rowOff>66675</xdr:rowOff>
    </xdr:from>
    <xdr:to>
      <xdr:col>11</xdr:col>
      <xdr:colOff>9525</xdr:colOff>
      <xdr:row>2</xdr:row>
      <xdr:rowOff>57150</xdr:rowOff>
    </xdr:to>
    <xdr:sp macro="" textlink="">
      <xdr:nvSpPr>
        <xdr:cNvPr id="3" name="Rectangle 15">
          <a:extLst>
            <a:ext uri="{FF2B5EF4-FFF2-40B4-BE49-F238E27FC236}">
              <a16:creationId xmlns:a16="http://schemas.microsoft.com/office/drawing/2014/main" id="{FA233EB4-C3A5-47EF-A65E-5F3BC2DF02D4}"/>
            </a:ext>
          </a:extLst>
        </xdr:cNvPr>
        <xdr:cNvSpPr>
          <a:spLocks noChangeArrowheads="1"/>
        </xdr:cNvSpPr>
      </xdr:nvSpPr>
      <xdr:spPr bwMode="auto">
        <a:xfrm>
          <a:off x="123825" y="238125"/>
          <a:ext cx="1743075" cy="295275"/>
        </a:xfrm>
        <a:prstGeom prst="rect">
          <a:avLst/>
        </a:prstGeom>
        <a:solidFill>
          <a:srgbClr val="FFFFFF"/>
        </a:solidFill>
        <a:ln w="9525" algn="ctr">
          <a:solidFill>
            <a:srgbClr val="000000"/>
          </a:solidFill>
          <a:miter lim="800000"/>
          <a:headEnd/>
          <a:tailEnd/>
        </a:ln>
        <a:effectLst>
          <a:outerShdw dist="107763" dir="2700000" algn="ctr" rotWithShape="0">
            <a:srgbClr val="808080">
              <a:alpha val="50000"/>
            </a:srgbClr>
          </a:outerShdw>
        </a:effectLst>
      </xdr:spPr>
      <xdr:txBody>
        <a:bodyPr vertOverflow="clip" wrap="square" lIns="36576" tIns="22860" rIns="36576" bIns="22860" anchor="ctr" upright="1"/>
        <a:lstStyle/>
        <a:p>
          <a:pPr algn="ctr" rtl="1">
            <a:defRPr sz="1000"/>
          </a:pPr>
          <a:r>
            <a:rPr lang="ja-JP" altLang="en-US" sz="1800" b="0" i="0" strike="noStrike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記　入　例</a:t>
          </a:r>
        </a:p>
      </xdr:txBody>
    </xdr: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055B6-DEBE-4FB9-999E-AD614C692ED7}">
  <sheetPr codeName="Sheet1">
    <tabColor rgb="FFFF0000"/>
    <pageSetUpPr fitToPage="1"/>
  </sheetPr>
  <dimension ref="A1:CL142"/>
  <sheetViews>
    <sheetView tabSelected="1" view="pageBreakPreview" zoomScaleNormal="100" zoomScaleSheetLayoutView="100" workbookViewId="0">
      <selection activeCell="AW5" sqref="AW5:BC5"/>
    </sheetView>
  </sheetViews>
  <sheetFormatPr defaultColWidth="2.7109375" defaultRowHeight="15" customHeight="1" x14ac:dyDescent="0.15"/>
  <cols>
    <col min="1" max="1" width="1.28515625" style="52" customWidth="1"/>
    <col min="2" max="11" width="2.7109375" style="52"/>
    <col min="12" max="13" width="2.7109375" style="52" customWidth="1"/>
    <col min="14" max="14" width="2.7109375" style="52"/>
    <col min="15" max="16" width="2.7109375" style="52" customWidth="1"/>
    <col min="17" max="17" width="2.7109375" style="52"/>
    <col min="18" max="26" width="2.7109375" style="52" customWidth="1"/>
    <col min="27" max="28" width="2.7109375" style="52"/>
    <col min="29" max="33" width="2.7109375" style="52" customWidth="1"/>
    <col min="34" max="34" width="2.7109375" style="52"/>
    <col min="35" max="39" width="2.7109375" style="52" customWidth="1"/>
    <col min="40" max="40" width="2.7109375" style="52"/>
    <col min="41" max="41" width="2.7109375" style="52" customWidth="1"/>
    <col min="42" max="42" width="1.28515625" style="53" customWidth="1"/>
    <col min="43" max="43" width="0.5703125" style="3" customWidth="1"/>
    <col min="44" max="44" width="0.85546875" style="3" customWidth="1"/>
    <col min="45" max="66" width="2.7109375" style="179" customWidth="1"/>
    <col min="67" max="67" width="0.85546875" style="3" customWidth="1"/>
    <col min="68" max="68" width="0.5703125" style="3" customWidth="1"/>
    <col min="69" max="69" width="0.85546875" style="3" customWidth="1"/>
    <col min="70" max="73" width="2.7109375" style="4"/>
    <col min="74" max="74" width="1.7109375" style="4" customWidth="1"/>
    <col min="75" max="82" width="2.7109375" style="4"/>
    <col min="83" max="83" width="1.7109375" style="4" customWidth="1"/>
    <col min="84" max="86" width="2.7109375" style="4"/>
    <col min="87" max="87" width="2.7109375" style="5"/>
    <col min="88" max="88" width="0.85546875" style="3" customWidth="1"/>
    <col min="89" max="89" width="1.7109375" style="3" customWidth="1"/>
    <col min="90" max="16384" width="2.7109375" style="3"/>
  </cols>
  <sheetData>
    <row r="1" spans="2:88" ht="13.5" customHeight="1" x14ac:dyDescent="0.15">
      <c r="B1" s="363" t="s">
        <v>673</v>
      </c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363"/>
      <c r="O1" s="363"/>
      <c r="P1" s="363"/>
      <c r="Q1" s="363"/>
      <c r="R1" s="363"/>
      <c r="S1" s="363"/>
      <c r="T1" s="363"/>
      <c r="U1" s="363"/>
      <c r="V1" s="363"/>
      <c r="W1" s="363"/>
      <c r="X1" s="363"/>
      <c r="Y1" s="363"/>
      <c r="Z1" s="363"/>
      <c r="AA1" s="363"/>
      <c r="AB1" s="363"/>
      <c r="AC1" s="363"/>
      <c r="AD1" s="363"/>
      <c r="AE1" s="363"/>
      <c r="AF1" s="363"/>
      <c r="AG1" s="363"/>
      <c r="AH1" s="363"/>
      <c r="AI1" s="363"/>
      <c r="AJ1" s="363"/>
      <c r="AK1" s="363"/>
      <c r="AL1" s="363"/>
      <c r="AM1" s="363"/>
      <c r="AN1" s="363"/>
      <c r="AO1" s="363"/>
      <c r="AR1" s="155"/>
      <c r="AS1" s="295" t="str">
        <f>IF($BH14="","","20"&amp;VALUE(LEFT($BH14,2)))</f>
        <v/>
      </c>
      <c r="AT1" s="295"/>
      <c r="AU1" s="295"/>
      <c r="AV1" s="295"/>
      <c r="AW1" s="295"/>
      <c r="AX1" s="241" t="s">
        <v>700</v>
      </c>
      <c r="AY1" s="240"/>
      <c r="AZ1" s="240"/>
      <c r="BA1" s="240"/>
      <c r="BB1" s="240"/>
      <c r="BC1" s="240"/>
      <c r="BD1" s="240"/>
      <c r="BE1" s="240"/>
      <c r="BF1" s="240"/>
      <c r="BG1" s="240"/>
      <c r="BH1" s="240"/>
      <c r="BI1" s="240"/>
      <c r="BJ1" s="240"/>
      <c r="BK1" s="240"/>
      <c r="BL1" s="240"/>
      <c r="BM1" s="240"/>
      <c r="BN1" s="240"/>
      <c r="BO1" s="157"/>
      <c r="BQ1" s="155"/>
      <c r="BR1" s="232"/>
      <c r="BS1" s="232"/>
      <c r="BT1" s="232"/>
      <c r="BU1" s="232"/>
      <c r="BV1" s="232"/>
      <c r="BW1" s="232"/>
      <c r="BX1" s="232"/>
      <c r="BY1" s="232"/>
      <c r="BZ1" s="232"/>
      <c r="CA1" s="232"/>
      <c r="CB1" s="232"/>
      <c r="CC1" s="232"/>
      <c r="CD1" s="232"/>
      <c r="CE1" s="232"/>
      <c r="CF1" s="232"/>
      <c r="CG1" s="232"/>
      <c r="CH1" s="232"/>
      <c r="CI1" s="232"/>
      <c r="CJ1" s="157"/>
    </row>
    <row r="2" spans="2:88" ht="24" customHeight="1" x14ac:dyDescent="0.15">
      <c r="B2" s="364" t="s">
        <v>679</v>
      </c>
      <c r="C2" s="364"/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4"/>
      <c r="U2" s="364"/>
      <c r="V2" s="364"/>
      <c r="W2" s="364"/>
      <c r="X2" s="364"/>
      <c r="Y2" s="364"/>
      <c r="Z2" s="364"/>
      <c r="AA2" s="364"/>
      <c r="AB2" s="364"/>
      <c r="AC2" s="364"/>
      <c r="AD2" s="364"/>
      <c r="AE2" s="364"/>
      <c r="AF2" s="364"/>
      <c r="AG2" s="364"/>
      <c r="AH2" s="364"/>
      <c r="AI2" s="364"/>
      <c r="AJ2" s="364"/>
      <c r="AK2" s="364"/>
      <c r="AL2" s="364"/>
      <c r="AM2" s="364"/>
      <c r="AN2" s="364"/>
      <c r="AO2" s="364"/>
      <c r="AR2" s="158"/>
      <c r="AS2" s="298" t="s">
        <v>489</v>
      </c>
      <c r="AT2" s="299"/>
      <c r="AU2" s="299"/>
      <c r="AV2" s="299"/>
      <c r="AW2" s="299"/>
      <c r="AX2" s="299"/>
      <c r="AY2" s="299"/>
      <c r="AZ2" s="299"/>
      <c r="BA2" s="299"/>
      <c r="BB2" s="299"/>
      <c r="BC2" s="299"/>
      <c r="BD2" s="299"/>
      <c r="BE2" s="299"/>
      <c r="BF2" s="299"/>
      <c r="BG2" s="299"/>
      <c r="BH2" s="299"/>
      <c r="BI2" s="299"/>
      <c r="BJ2" s="299"/>
      <c r="BK2" s="299"/>
      <c r="BL2" s="299"/>
      <c r="BM2" s="299"/>
      <c r="BN2" s="300"/>
      <c r="BO2" s="159"/>
      <c r="BQ2" s="158"/>
      <c r="BR2" s="378" t="s">
        <v>493</v>
      </c>
      <c r="BS2" s="379"/>
      <c r="BT2" s="379"/>
      <c r="BU2" s="379"/>
      <c r="BV2" s="379"/>
      <c r="BW2" s="379"/>
      <c r="BX2" s="379"/>
      <c r="BY2" s="379"/>
      <c r="BZ2" s="379"/>
      <c r="CA2" s="379"/>
      <c r="CB2" s="379"/>
      <c r="CC2" s="379"/>
      <c r="CD2" s="379"/>
      <c r="CE2" s="379"/>
      <c r="CF2" s="379"/>
      <c r="CG2" s="379"/>
      <c r="CH2" s="379"/>
      <c r="CI2" s="380"/>
      <c r="CJ2" s="159"/>
    </row>
    <row r="3" spans="2:88" ht="9" customHeight="1" thickBot="1" x14ac:dyDescent="0.2"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R3" s="158"/>
      <c r="AS3" s="301" t="str">
        <f>IF(BR3&lt;&gt;"","　※必須エラーがあります。入力を確認してください。","")</f>
        <v>　※必須エラーがあります。入力を確認してください。</v>
      </c>
      <c r="AT3" s="301"/>
      <c r="AU3" s="301"/>
      <c r="AV3" s="301"/>
      <c r="AW3" s="301"/>
      <c r="AX3" s="301"/>
      <c r="AY3" s="301"/>
      <c r="AZ3" s="301"/>
      <c r="BA3" s="301"/>
      <c r="BB3" s="301"/>
      <c r="BC3" s="301"/>
      <c r="BD3" s="301"/>
      <c r="BE3" s="301"/>
      <c r="BF3" s="301"/>
      <c r="BG3" s="301"/>
      <c r="BH3" s="301"/>
      <c r="BI3" s="301"/>
      <c r="BJ3" s="301"/>
      <c r="BK3" s="301"/>
      <c r="BL3" s="301"/>
      <c r="BM3" s="301"/>
      <c r="BN3" s="301"/>
      <c r="BO3" s="159"/>
      <c r="BQ3" s="158"/>
      <c r="BR3" s="381" t="str">
        <f>IF(AND(BW8="",BW5="",CF8="",CF5="",CF11="",BW11="",CF14="",BW14="",BW17="",CF17="",BW20="",BW22="",BW25="",BW28="",BW31="",CF31="",BW37="",CF37="",BW40="",CF40="",BW43="",CF43="",BW46="",BW49="",BW52="",BW55="",BW58="",BW61="",BW64="",BW67="",BW70="",BW73="",BW82="",BW85="",BW88="",BW91="",BW100="",BW107="",BW111="",BW114=""),"","必須エラーあり、要確認！")</f>
        <v>必須エラーあり、要確認！</v>
      </c>
      <c r="BS3" s="381"/>
      <c r="BT3" s="381"/>
      <c r="BU3" s="381"/>
      <c r="BV3" s="381"/>
      <c r="BW3" s="381"/>
      <c r="BX3" s="381"/>
      <c r="BY3" s="381"/>
      <c r="BZ3" s="381"/>
      <c r="CA3" s="383" t="str">
        <f>IF(AND(BW34="",BW76="",BW79="",BW103="",BW115=""),"","確認エラーあり、要確認！")</f>
        <v>確認エラーあり、要確認！</v>
      </c>
      <c r="CB3" s="383"/>
      <c r="CC3" s="383"/>
      <c r="CD3" s="383"/>
      <c r="CE3" s="383"/>
      <c r="CF3" s="383"/>
      <c r="CG3" s="383"/>
      <c r="CH3" s="383"/>
      <c r="CI3" s="383"/>
      <c r="CJ3" s="159"/>
    </row>
    <row r="4" spans="2:88" ht="2.4500000000000002" customHeight="1" thickTop="1" x14ac:dyDescent="0.15">
      <c r="B4" s="369" t="s">
        <v>224</v>
      </c>
      <c r="C4" s="370"/>
      <c r="D4" s="370"/>
      <c r="E4" s="370"/>
      <c r="F4" s="370"/>
      <c r="G4" s="370"/>
      <c r="H4" s="371"/>
      <c r="I4" s="55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372" t="s">
        <v>225</v>
      </c>
      <c r="W4" s="370"/>
      <c r="X4" s="370"/>
      <c r="Y4" s="370"/>
      <c r="Z4" s="370"/>
      <c r="AA4" s="370"/>
      <c r="AB4" s="371"/>
      <c r="AC4" s="55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221"/>
      <c r="AR4" s="158"/>
      <c r="AS4" s="302"/>
      <c r="AT4" s="302"/>
      <c r="AU4" s="302"/>
      <c r="AV4" s="302"/>
      <c r="AW4" s="302"/>
      <c r="AX4" s="302"/>
      <c r="AY4" s="302"/>
      <c r="AZ4" s="302"/>
      <c r="BA4" s="302"/>
      <c r="BB4" s="302"/>
      <c r="BC4" s="302"/>
      <c r="BD4" s="302"/>
      <c r="BE4" s="302"/>
      <c r="BF4" s="302"/>
      <c r="BG4" s="302"/>
      <c r="BH4" s="302"/>
      <c r="BI4" s="302"/>
      <c r="BJ4" s="302"/>
      <c r="BK4" s="302"/>
      <c r="BL4" s="302"/>
      <c r="BM4" s="302"/>
      <c r="BN4" s="302"/>
      <c r="BO4" s="159"/>
      <c r="BQ4" s="158"/>
      <c r="BR4" s="382"/>
      <c r="BS4" s="382"/>
      <c r="BT4" s="382"/>
      <c r="BU4" s="382"/>
      <c r="BV4" s="382"/>
      <c r="BW4" s="382"/>
      <c r="BX4" s="382"/>
      <c r="BY4" s="382"/>
      <c r="BZ4" s="382"/>
      <c r="CA4" s="384"/>
      <c r="CB4" s="384"/>
      <c r="CC4" s="384"/>
      <c r="CD4" s="384"/>
      <c r="CE4" s="384"/>
      <c r="CF4" s="384"/>
      <c r="CG4" s="384"/>
      <c r="CH4" s="384"/>
      <c r="CI4" s="384"/>
      <c r="CJ4" s="159"/>
    </row>
    <row r="5" spans="2:88" ht="18" customHeight="1" x14ac:dyDescent="0.15">
      <c r="B5" s="304"/>
      <c r="C5" s="263"/>
      <c r="D5" s="263"/>
      <c r="E5" s="263"/>
      <c r="F5" s="263"/>
      <c r="G5" s="263"/>
      <c r="H5" s="264"/>
      <c r="I5" s="53"/>
      <c r="J5" s="375" t="str">
        <f>DBCS($AW5)</f>
        <v/>
      </c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53"/>
      <c r="V5" s="262"/>
      <c r="W5" s="263"/>
      <c r="X5" s="263"/>
      <c r="Y5" s="263"/>
      <c r="Z5" s="263"/>
      <c r="AA5" s="263"/>
      <c r="AB5" s="264"/>
      <c r="AC5" s="152"/>
      <c r="AD5" s="153"/>
      <c r="AE5" s="107" t="str">
        <f>MID($BH5,1,1)</f>
        <v/>
      </c>
      <c r="AF5" s="108" t="str">
        <f>MID($BH5,2,1)</f>
        <v/>
      </c>
      <c r="AG5" s="108" t="str">
        <f>MID($BH5,3,1)</f>
        <v/>
      </c>
      <c r="AH5" s="108" t="str">
        <f>MID($BH5,4,1)</f>
        <v/>
      </c>
      <c r="AI5" s="108" t="str">
        <f>MID($BH5,5,1)</f>
        <v/>
      </c>
      <c r="AJ5" s="108" t="str">
        <f>MID($BH5,6,1)</f>
        <v/>
      </c>
      <c r="AK5" s="108" t="str">
        <f>MID($BH5,7,1)</f>
        <v/>
      </c>
      <c r="AL5" s="108" t="str">
        <f>MID($BH5,8,1)</f>
        <v/>
      </c>
      <c r="AM5" s="108" t="str">
        <f>MID($BH5,9,1)</f>
        <v/>
      </c>
      <c r="AN5" s="109" t="str">
        <f>MID($BH5,10,1)</f>
        <v/>
      </c>
      <c r="AO5" s="218"/>
      <c r="AR5" s="158"/>
      <c r="AS5" s="268" t="str">
        <f>$B4</f>
        <v>医療機関名</v>
      </c>
      <c r="AT5" s="269"/>
      <c r="AU5" s="269"/>
      <c r="AV5" s="270"/>
      <c r="AW5" s="306"/>
      <c r="AX5" s="307"/>
      <c r="AY5" s="307"/>
      <c r="AZ5" s="307"/>
      <c r="BA5" s="307"/>
      <c r="BB5" s="307"/>
      <c r="BC5" s="307"/>
      <c r="BD5" s="268" t="str">
        <f>$V4</f>
        <v>医療機関番号</v>
      </c>
      <c r="BE5" s="269"/>
      <c r="BF5" s="269"/>
      <c r="BG5" s="270"/>
      <c r="BH5" s="306"/>
      <c r="BI5" s="307"/>
      <c r="BJ5" s="307"/>
      <c r="BK5" s="307"/>
      <c r="BL5" s="307"/>
      <c r="BM5" s="307"/>
      <c r="BN5" s="339"/>
      <c r="BO5" s="159"/>
      <c r="BQ5" s="158"/>
      <c r="BR5" s="268" t="str">
        <f>AS5</f>
        <v>医療機関名</v>
      </c>
      <c r="BS5" s="269"/>
      <c r="BT5" s="269"/>
      <c r="BU5" s="269"/>
      <c r="BV5" s="269"/>
      <c r="BW5" s="321" t="str">
        <f>IF($AW5="","記載必須","")</f>
        <v>記載必須</v>
      </c>
      <c r="BX5" s="322"/>
      <c r="BY5" s="322"/>
      <c r="BZ5" s="322"/>
      <c r="CA5" s="268" t="str">
        <f>BD5</f>
        <v>医療機関番号</v>
      </c>
      <c r="CB5" s="269"/>
      <c r="CC5" s="269"/>
      <c r="CD5" s="269"/>
      <c r="CE5" s="269"/>
      <c r="CF5" s="321" t="str">
        <f>IF($BH5="","記載必須","")</f>
        <v>記載必須</v>
      </c>
      <c r="CG5" s="322"/>
      <c r="CH5" s="322"/>
      <c r="CI5" s="323"/>
      <c r="CJ5" s="159"/>
    </row>
    <row r="6" spans="2:88" ht="3" customHeight="1" x14ac:dyDescent="0.15">
      <c r="B6" s="305"/>
      <c r="C6" s="266"/>
      <c r="D6" s="266"/>
      <c r="E6" s="266"/>
      <c r="F6" s="266"/>
      <c r="G6" s="266"/>
      <c r="H6" s="267"/>
      <c r="I6" s="57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265"/>
      <c r="W6" s="266"/>
      <c r="X6" s="266"/>
      <c r="Y6" s="266"/>
      <c r="Z6" s="266"/>
      <c r="AA6" s="266"/>
      <c r="AB6" s="267"/>
      <c r="AC6" s="57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9"/>
      <c r="AR6" s="158"/>
      <c r="BO6" s="159"/>
      <c r="BQ6" s="158"/>
      <c r="BR6" s="5"/>
      <c r="BS6" s="5"/>
      <c r="BT6" s="5"/>
      <c r="BU6" s="5"/>
      <c r="BV6" s="5"/>
      <c r="BW6" s="5"/>
      <c r="BX6" s="5"/>
      <c r="BY6" s="5"/>
      <c r="BZ6" s="5"/>
      <c r="CA6" s="160"/>
      <c r="CB6" s="160"/>
      <c r="CC6" s="160"/>
      <c r="CD6" s="160"/>
      <c r="CE6" s="160"/>
      <c r="CF6" s="5"/>
      <c r="CG6" s="5"/>
      <c r="CH6" s="5"/>
      <c r="CJ6" s="159"/>
    </row>
    <row r="7" spans="2:88" ht="3" customHeight="1" x14ac:dyDescent="0.15">
      <c r="B7" s="304" t="s">
        <v>229</v>
      </c>
      <c r="C7" s="263"/>
      <c r="D7" s="263"/>
      <c r="E7" s="263"/>
      <c r="F7" s="263"/>
      <c r="G7" s="263"/>
      <c r="H7" s="264"/>
      <c r="I7" s="152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259" t="s">
        <v>230</v>
      </c>
      <c r="W7" s="260"/>
      <c r="X7" s="260"/>
      <c r="Y7" s="260"/>
      <c r="Z7" s="260"/>
      <c r="AA7" s="260"/>
      <c r="AB7" s="261"/>
      <c r="AC7" s="60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2"/>
      <c r="AR7" s="158"/>
      <c r="BO7" s="159"/>
      <c r="BQ7" s="158"/>
      <c r="BR7" s="5"/>
      <c r="BS7" s="5"/>
      <c r="BT7" s="5"/>
      <c r="BU7" s="5"/>
      <c r="BV7" s="5"/>
      <c r="BW7" s="5"/>
      <c r="BX7" s="5"/>
      <c r="BY7" s="5"/>
      <c r="BZ7" s="5"/>
      <c r="CA7" s="160"/>
      <c r="CB7" s="160"/>
      <c r="CC7" s="160"/>
      <c r="CD7" s="160"/>
      <c r="CE7" s="160"/>
      <c r="CF7" s="5"/>
      <c r="CG7" s="5"/>
      <c r="CH7" s="5"/>
      <c r="CJ7" s="159"/>
    </row>
    <row r="8" spans="2:88" ht="18" customHeight="1" x14ac:dyDescent="0.15">
      <c r="B8" s="304"/>
      <c r="C8" s="263"/>
      <c r="D8" s="263"/>
      <c r="E8" s="263"/>
      <c r="F8" s="263"/>
      <c r="G8" s="263"/>
      <c r="H8" s="264"/>
      <c r="I8" s="53"/>
      <c r="J8" s="375" t="str">
        <f>DBCS($AW8)</f>
        <v/>
      </c>
      <c r="K8" s="375"/>
      <c r="L8" s="375"/>
      <c r="M8" s="375"/>
      <c r="N8" s="375"/>
      <c r="O8" s="375"/>
      <c r="P8" s="375"/>
      <c r="Q8" s="375"/>
      <c r="R8" s="375"/>
      <c r="S8" s="375"/>
      <c r="T8" s="375"/>
      <c r="U8" s="222"/>
      <c r="V8" s="262"/>
      <c r="W8" s="263"/>
      <c r="X8" s="263"/>
      <c r="Y8" s="263"/>
      <c r="Z8" s="263"/>
      <c r="AA8" s="263"/>
      <c r="AB8" s="264"/>
      <c r="AC8" s="63"/>
      <c r="AD8" s="373" t="str">
        <f>IF($BH8="","昭和",TEXT($BH8,"ggg"))</f>
        <v>昭和</v>
      </c>
      <c r="AE8" s="374"/>
      <c r="AF8" s="133" t="str">
        <f>IF($BH8="","",LEFT(TEXT($BH8,"ee"),1))</f>
        <v/>
      </c>
      <c r="AG8" s="109" t="str">
        <f>IF($BH8="","",RIGHT(TEXT($BH8,"ee"),1))</f>
        <v/>
      </c>
      <c r="AH8" s="219" t="s">
        <v>201</v>
      </c>
      <c r="AI8" s="133" t="str">
        <f>IF($BH8="","",LEFT(TEXT($BH8,"mm"),1))</f>
        <v/>
      </c>
      <c r="AJ8" s="109" t="str">
        <f>IF($BH8="","",RIGHT(TEXT($BH8,"mm"),1))</f>
        <v/>
      </c>
      <c r="AK8" s="219" t="s">
        <v>202</v>
      </c>
      <c r="AL8" s="133" t="str">
        <f>IF($BH8="","",LEFT(TEXT($BH8,"dd"),1))</f>
        <v/>
      </c>
      <c r="AM8" s="109" t="str">
        <f>IF($BH8="","",RIGHT(TEXT($BH8,"dd"),1))</f>
        <v/>
      </c>
      <c r="AN8" s="219" t="s">
        <v>231</v>
      </c>
      <c r="AO8" s="64"/>
      <c r="AR8" s="158"/>
      <c r="AS8" s="268" t="str">
        <f>$B7</f>
        <v>氏名</v>
      </c>
      <c r="AT8" s="269"/>
      <c r="AU8" s="269"/>
      <c r="AV8" s="269"/>
      <c r="AW8" s="306"/>
      <c r="AX8" s="307"/>
      <c r="AY8" s="307"/>
      <c r="AZ8" s="307"/>
      <c r="BA8" s="307"/>
      <c r="BB8" s="307"/>
      <c r="BC8" s="339"/>
      <c r="BD8" s="268" t="str">
        <f>$V7</f>
        <v>生年月日</v>
      </c>
      <c r="BE8" s="269"/>
      <c r="BF8" s="269"/>
      <c r="BG8" s="270"/>
      <c r="BH8" s="308"/>
      <c r="BI8" s="309"/>
      <c r="BJ8" s="309"/>
      <c r="BK8" s="309"/>
      <c r="BL8" s="309"/>
      <c r="BM8" s="309"/>
      <c r="BN8" s="310"/>
      <c r="BO8" s="159"/>
      <c r="BQ8" s="158"/>
      <c r="BR8" s="268" t="str">
        <f>AS8</f>
        <v>氏名</v>
      </c>
      <c r="BS8" s="269"/>
      <c r="BT8" s="269"/>
      <c r="BU8" s="269"/>
      <c r="BV8" s="269"/>
      <c r="BW8" s="321" t="str">
        <f>IF($AW8="","記載必須","")</f>
        <v>記載必須</v>
      </c>
      <c r="BX8" s="322"/>
      <c r="BY8" s="322"/>
      <c r="BZ8" s="323"/>
      <c r="CA8" s="268" t="str">
        <f>BD8</f>
        <v>生年月日</v>
      </c>
      <c r="CB8" s="269"/>
      <c r="CC8" s="269"/>
      <c r="CD8" s="269"/>
      <c r="CE8" s="269"/>
      <c r="CF8" s="321" t="str">
        <f>IF($BH8="","記載必須","")</f>
        <v>記載必須</v>
      </c>
      <c r="CG8" s="322"/>
      <c r="CH8" s="322"/>
      <c r="CI8" s="323"/>
      <c r="CJ8" s="159"/>
    </row>
    <row r="9" spans="2:88" ht="2.4500000000000002" customHeight="1" x14ac:dyDescent="0.15">
      <c r="B9" s="305"/>
      <c r="C9" s="266"/>
      <c r="D9" s="266"/>
      <c r="E9" s="266"/>
      <c r="F9" s="266"/>
      <c r="G9" s="266"/>
      <c r="H9" s="267"/>
      <c r="I9" s="57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265"/>
      <c r="W9" s="266"/>
      <c r="X9" s="266"/>
      <c r="Y9" s="266"/>
      <c r="Z9" s="266"/>
      <c r="AA9" s="266"/>
      <c r="AB9" s="267"/>
      <c r="AC9" s="65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7"/>
      <c r="AR9" s="158"/>
      <c r="BO9" s="159"/>
      <c r="BQ9" s="158"/>
      <c r="BR9" s="160"/>
      <c r="BS9" s="160"/>
      <c r="BT9" s="160"/>
      <c r="BU9" s="160"/>
      <c r="BV9" s="160"/>
      <c r="BW9" s="5"/>
      <c r="BX9" s="5"/>
      <c r="BY9" s="5"/>
      <c r="BZ9" s="5"/>
      <c r="CA9" s="160"/>
      <c r="CB9" s="160"/>
      <c r="CC9" s="160"/>
      <c r="CD9" s="160"/>
      <c r="CE9" s="160"/>
      <c r="CF9" s="5"/>
      <c r="CG9" s="5"/>
      <c r="CH9" s="5"/>
      <c r="CJ9" s="159"/>
    </row>
    <row r="10" spans="2:88" ht="2.4500000000000002" customHeight="1" x14ac:dyDescent="0.15">
      <c r="B10" s="303" t="s">
        <v>226</v>
      </c>
      <c r="C10" s="260"/>
      <c r="D10" s="260"/>
      <c r="E10" s="260"/>
      <c r="F10" s="260"/>
      <c r="G10" s="260"/>
      <c r="H10" s="261"/>
      <c r="I10" s="70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2"/>
      <c r="V10" s="259" t="s">
        <v>232</v>
      </c>
      <c r="W10" s="260"/>
      <c r="X10" s="260"/>
      <c r="Y10" s="260"/>
      <c r="Z10" s="260"/>
      <c r="AA10" s="260"/>
      <c r="AB10" s="261"/>
      <c r="AC10" s="60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2"/>
      <c r="AR10" s="158"/>
      <c r="BO10" s="159"/>
      <c r="BQ10" s="158"/>
      <c r="BR10" s="160"/>
      <c r="BS10" s="160"/>
      <c r="BT10" s="160"/>
      <c r="BU10" s="160"/>
      <c r="BV10" s="160"/>
      <c r="BW10" s="5"/>
      <c r="BX10" s="5"/>
      <c r="BY10" s="5"/>
      <c r="BZ10" s="5"/>
      <c r="CA10" s="160"/>
      <c r="CB10" s="160"/>
      <c r="CC10" s="160"/>
      <c r="CD10" s="160"/>
      <c r="CE10" s="160"/>
      <c r="CF10" s="5"/>
      <c r="CG10" s="5"/>
      <c r="CH10" s="5"/>
      <c r="CJ10" s="159"/>
    </row>
    <row r="11" spans="2:88" ht="18" customHeight="1" x14ac:dyDescent="0.15">
      <c r="B11" s="304"/>
      <c r="C11" s="263"/>
      <c r="D11" s="263"/>
      <c r="E11" s="263"/>
      <c r="F11" s="263"/>
      <c r="G11" s="263"/>
      <c r="H11" s="264"/>
      <c r="I11" s="53"/>
      <c r="J11" s="153"/>
      <c r="K11" s="153"/>
      <c r="L11" s="153"/>
      <c r="M11" s="107" t="str">
        <f>MID($AW11,1,1)</f>
        <v/>
      </c>
      <c r="N11" s="108" t="str">
        <f>MID($AW11,2,1)</f>
        <v/>
      </c>
      <c r="O11" s="108" t="str">
        <f>MID($AW11,3,1)</f>
        <v/>
      </c>
      <c r="P11" s="108" t="str">
        <f>MID($AW11,4,1)</f>
        <v/>
      </c>
      <c r="Q11" s="108" t="str">
        <f>MID($AW11,5,1)</f>
        <v/>
      </c>
      <c r="R11" s="108" t="str">
        <f>MID($AW11,6,1)</f>
        <v/>
      </c>
      <c r="S11" s="108" t="str">
        <f>MID($AW11,7,1)</f>
        <v/>
      </c>
      <c r="T11" s="109" t="str">
        <f>MID($AW11,8,1)</f>
        <v/>
      </c>
      <c r="U11" s="53"/>
      <c r="V11" s="262"/>
      <c r="W11" s="263"/>
      <c r="X11" s="263"/>
      <c r="Y11" s="263"/>
      <c r="Z11" s="263"/>
      <c r="AA11" s="263"/>
      <c r="AB11" s="264"/>
      <c r="AC11" s="68"/>
      <c r="AD11" s="53"/>
      <c r="AE11" s="53"/>
      <c r="AF11" s="110" t="str">
        <f>IF($BH11=1,"✓","")</f>
        <v/>
      </c>
      <c r="AG11" s="53" t="s">
        <v>718</v>
      </c>
      <c r="AH11" s="53"/>
      <c r="AI11" s="53"/>
      <c r="AJ11" s="53"/>
      <c r="AK11" s="110" t="str">
        <f>IF($BH11=2,"✓","")</f>
        <v/>
      </c>
      <c r="AL11" s="53" t="s">
        <v>719</v>
      </c>
      <c r="AM11" s="53"/>
      <c r="AN11" s="53"/>
      <c r="AO11" s="69"/>
      <c r="AR11" s="158"/>
      <c r="AS11" s="268" t="str">
        <f>$B10</f>
        <v>保険者番号</v>
      </c>
      <c r="AT11" s="269"/>
      <c r="AU11" s="269"/>
      <c r="AV11" s="270"/>
      <c r="AW11" s="306"/>
      <c r="AX11" s="307"/>
      <c r="AY11" s="307"/>
      <c r="AZ11" s="307"/>
      <c r="BA11" s="307"/>
      <c r="BB11" s="307"/>
      <c r="BC11" s="307"/>
      <c r="BD11" s="268" t="str">
        <f>$V10</f>
        <v>性別</v>
      </c>
      <c r="BE11" s="269"/>
      <c r="BF11" s="269"/>
      <c r="BG11" s="270"/>
      <c r="BH11" s="314"/>
      <c r="BI11" s="319"/>
      <c r="BJ11" s="319"/>
      <c r="BK11" s="319"/>
      <c r="BL11" s="319"/>
      <c r="BM11" s="319"/>
      <c r="BN11" s="315"/>
      <c r="BO11" s="159"/>
      <c r="BQ11" s="158"/>
      <c r="BR11" s="268" t="str">
        <f>AS11</f>
        <v>保険者番号</v>
      </c>
      <c r="BS11" s="269"/>
      <c r="BT11" s="269"/>
      <c r="BU11" s="269"/>
      <c r="BV11" s="269"/>
      <c r="BW11" s="321" t="str">
        <f>IF($AW11="","記載必須","")</f>
        <v>記載必須</v>
      </c>
      <c r="BX11" s="322"/>
      <c r="BY11" s="322"/>
      <c r="BZ11" s="322"/>
      <c r="CA11" s="268" t="str">
        <f>BD11</f>
        <v>性別</v>
      </c>
      <c r="CB11" s="269"/>
      <c r="CC11" s="269"/>
      <c r="CD11" s="269"/>
      <c r="CE11" s="269"/>
      <c r="CF11" s="321" t="str">
        <f>IF($BH11="","記載必須","")</f>
        <v>記載必須</v>
      </c>
      <c r="CG11" s="322"/>
      <c r="CH11" s="322"/>
      <c r="CI11" s="323"/>
      <c r="CJ11" s="159"/>
    </row>
    <row r="12" spans="2:88" ht="2.4500000000000002" customHeight="1" x14ac:dyDescent="0.15">
      <c r="B12" s="305"/>
      <c r="C12" s="266"/>
      <c r="D12" s="266"/>
      <c r="E12" s="266"/>
      <c r="F12" s="266"/>
      <c r="G12" s="266"/>
      <c r="H12" s="267"/>
      <c r="I12" s="74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6"/>
      <c r="V12" s="265"/>
      <c r="W12" s="266"/>
      <c r="X12" s="266"/>
      <c r="Y12" s="266"/>
      <c r="Z12" s="266"/>
      <c r="AA12" s="266"/>
      <c r="AB12" s="267"/>
      <c r="AC12" s="65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7"/>
      <c r="AR12" s="158"/>
      <c r="BO12" s="159"/>
      <c r="BQ12" s="158"/>
      <c r="BR12" s="160"/>
      <c r="BS12" s="160"/>
      <c r="BT12" s="160"/>
      <c r="BU12" s="160"/>
      <c r="BV12" s="160"/>
      <c r="BW12" s="5"/>
      <c r="BX12" s="5"/>
      <c r="BY12" s="5"/>
      <c r="BZ12" s="5"/>
      <c r="CA12" s="160"/>
      <c r="CB12" s="160"/>
      <c r="CC12" s="160"/>
      <c r="CD12" s="160"/>
      <c r="CE12" s="160"/>
      <c r="CF12" s="5"/>
      <c r="CG12" s="5"/>
      <c r="CH12" s="5"/>
      <c r="CJ12" s="159"/>
    </row>
    <row r="13" spans="2:88" ht="2.4500000000000002" customHeight="1" x14ac:dyDescent="0.15">
      <c r="B13" s="303" t="s">
        <v>530</v>
      </c>
      <c r="C13" s="260"/>
      <c r="D13" s="260"/>
      <c r="E13" s="260"/>
      <c r="F13" s="260"/>
      <c r="G13" s="260"/>
      <c r="H13" s="261"/>
      <c r="I13" s="70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2"/>
      <c r="V13" s="259" t="s">
        <v>228</v>
      </c>
      <c r="W13" s="260"/>
      <c r="X13" s="260"/>
      <c r="Y13" s="260"/>
      <c r="Z13" s="260"/>
      <c r="AA13" s="260"/>
      <c r="AB13" s="261"/>
      <c r="AC13" s="70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3"/>
      <c r="AR13" s="158"/>
      <c r="BO13" s="159"/>
      <c r="BQ13" s="158"/>
      <c r="BR13" s="160"/>
      <c r="BS13" s="160"/>
      <c r="BT13" s="160"/>
      <c r="BU13" s="160"/>
      <c r="BV13" s="160"/>
      <c r="BW13" s="5"/>
      <c r="BX13" s="5"/>
      <c r="BY13" s="5"/>
      <c r="BZ13" s="5"/>
      <c r="CA13" s="160"/>
      <c r="CB13" s="160"/>
      <c r="CC13" s="160"/>
      <c r="CD13" s="160"/>
      <c r="CE13" s="160"/>
      <c r="CF13" s="5"/>
      <c r="CG13" s="5"/>
      <c r="CH13" s="5"/>
      <c r="CJ13" s="159"/>
    </row>
    <row r="14" spans="2:88" ht="18" customHeight="1" x14ac:dyDescent="0.15">
      <c r="B14" s="304"/>
      <c r="C14" s="263"/>
      <c r="D14" s="263"/>
      <c r="E14" s="263"/>
      <c r="F14" s="263"/>
      <c r="G14" s="263"/>
      <c r="H14" s="264"/>
      <c r="I14" s="53"/>
      <c r="J14" s="375" t="str">
        <f>DBCS($AW14)</f>
        <v/>
      </c>
      <c r="K14" s="375"/>
      <c r="L14" s="375"/>
      <c r="M14" s="375"/>
      <c r="N14" s="375"/>
      <c r="O14" s="375"/>
      <c r="P14" s="375"/>
      <c r="Q14" s="375"/>
      <c r="R14" s="375"/>
      <c r="S14" s="375"/>
      <c r="T14" s="375"/>
      <c r="U14" s="53"/>
      <c r="V14" s="262"/>
      <c r="W14" s="263"/>
      <c r="X14" s="263"/>
      <c r="Y14" s="263"/>
      <c r="Z14" s="263"/>
      <c r="AA14" s="263"/>
      <c r="AB14" s="264"/>
      <c r="AC14" s="174"/>
      <c r="AD14" s="107" t="str">
        <f>MID($BH14,1,1)</f>
        <v/>
      </c>
      <c r="AE14" s="108" t="str">
        <f>MID($BH14,2,1)</f>
        <v/>
      </c>
      <c r="AF14" s="108" t="str">
        <f>MID($BH14,3,1)</f>
        <v/>
      </c>
      <c r="AG14" s="108" t="str">
        <f>MID($BH14,4,1)</f>
        <v/>
      </c>
      <c r="AH14" s="108" t="str">
        <f>MID($BH14,5,1)</f>
        <v/>
      </c>
      <c r="AI14" s="108" t="str">
        <f>MID($BH14,6,1)</f>
        <v/>
      </c>
      <c r="AJ14" s="108" t="str">
        <f>MID($BH14,7,1)</f>
        <v/>
      </c>
      <c r="AK14" s="108" t="str">
        <f>MID($BH14,8,1)</f>
        <v/>
      </c>
      <c r="AL14" s="108" t="str">
        <f>MID($BH14,9,1)</f>
        <v/>
      </c>
      <c r="AM14" s="108" t="str">
        <f>MID($BH14,10,1)</f>
        <v/>
      </c>
      <c r="AN14" s="109" t="str">
        <f>MID($BH14,11,1)</f>
        <v/>
      </c>
      <c r="AO14" s="175"/>
      <c r="AR14" s="158"/>
      <c r="AS14" s="268" t="str">
        <f>$B13</f>
        <v>被保険者番号</v>
      </c>
      <c r="AT14" s="269"/>
      <c r="AU14" s="269"/>
      <c r="AV14" s="270"/>
      <c r="AW14" s="306"/>
      <c r="AX14" s="307"/>
      <c r="AY14" s="307"/>
      <c r="AZ14" s="307"/>
      <c r="BA14" s="307"/>
      <c r="BB14" s="307"/>
      <c r="BC14" s="307"/>
      <c r="BD14" s="268" t="str">
        <f>$V13</f>
        <v>受診券整理番号</v>
      </c>
      <c r="BE14" s="269"/>
      <c r="BF14" s="269"/>
      <c r="BG14" s="270"/>
      <c r="BH14" s="306"/>
      <c r="BI14" s="307"/>
      <c r="BJ14" s="307"/>
      <c r="BK14" s="307"/>
      <c r="BL14" s="307"/>
      <c r="BM14" s="307"/>
      <c r="BN14" s="339"/>
      <c r="BO14" s="159"/>
      <c r="BQ14" s="158"/>
      <c r="BR14" s="268" t="str">
        <f>AS14</f>
        <v>被保険者番号</v>
      </c>
      <c r="BS14" s="269"/>
      <c r="BT14" s="269"/>
      <c r="BU14" s="269"/>
      <c r="BV14" s="269"/>
      <c r="BW14" s="321" t="str">
        <f>IF($AW14="","記載必須",IF(AND($AW11&lt;&gt;"",LEN($AW14)&lt;&gt;IFERROR(INDEX(保険者番号一覧!$A:$C,MATCH($AW11,保険者番号一覧!$A:$A,0),3),0)),"桁数確認",""))</f>
        <v>記載必須</v>
      </c>
      <c r="BX14" s="322"/>
      <c r="BY14" s="322"/>
      <c r="BZ14" s="322"/>
      <c r="CA14" s="268" t="str">
        <f>BD14</f>
        <v>受診券整理番号</v>
      </c>
      <c r="CB14" s="269"/>
      <c r="CC14" s="269"/>
      <c r="CD14" s="269"/>
      <c r="CE14" s="269"/>
      <c r="CF14" s="321" t="str">
        <f>IF($BH14="","記載必須",IF(OR(DATEVALUE($AS$1&amp;"/4/1")&gt;$BH$17,DATEVALUE($AS$1+1&amp;"/4/1")&lt;=$BH$17),"判断日と年度不一致",""))</f>
        <v>記載必須</v>
      </c>
      <c r="CG14" s="322"/>
      <c r="CH14" s="322"/>
      <c r="CI14" s="323"/>
      <c r="CJ14" s="159"/>
    </row>
    <row r="15" spans="2:88" ht="2.4500000000000002" customHeight="1" x14ac:dyDescent="0.15">
      <c r="B15" s="305"/>
      <c r="C15" s="266"/>
      <c r="D15" s="266"/>
      <c r="E15" s="266"/>
      <c r="F15" s="266"/>
      <c r="G15" s="266"/>
      <c r="H15" s="267"/>
      <c r="I15" s="74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6"/>
      <c r="V15" s="265"/>
      <c r="W15" s="266"/>
      <c r="X15" s="266"/>
      <c r="Y15" s="266"/>
      <c r="Z15" s="266"/>
      <c r="AA15" s="266"/>
      <c r="AB15" s="267"/>
      <c r="AC15" s="74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7"/>
      <c r="AR15" s="158"/>
      <c r="BO15" s="159"/>
      <c r="BQ15" s="158"/>
      <c r="BR15" s="160"/>
      <c r="BS15" s="160"/>
      <c r="BT15" s="160"/>
      <c r="BU15" s="160"/>
      <c r="BV15" s="160"/>
      <c r="BW15" s="5"/>
      <c r="BX15" s="5"/>
      <c r="BY15" s="5"/>
      <c r="BZ15" s="5"/>
      <c r="CA15" s="160"/>
      <c r="CB15" s="160"/>
      <c r="CC15" s="160"/>
      <c r="CD15" s="160"/>
      <c r="CE15" s="160"/>
      <c r="CF15" s="5"/>
      <c r="CG15" s="5"/>
      <c r="CH15" s="5"/>
      <c r="CJ15" s="159"/>
    </row>
    <row r="16" spans="2:88" ht="2.4500000000000002" customHeight="1" x14ac:dyDescent="0.15">
      <c r="B16" s="303" t="s">
        <v>233</v>
      </c>
      <c r="C16" s="260"/>
      <c r="D16" s="260"/>
      <c r="E16" s="260"/>
      <c r="F16" s="260"/>
      <c r="G16" s="260"/>
      <c r="H16" s="261"/>
      <c r="I16" s="78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80"/>
      <c r="V16" s="259" t="s">
        <v>234</v>
      </c>
      <c r="W16" s="260"/>
      <c r="X16" s="260"/>
      <c r="Y16" s="260"/>
      <c r="Z16" s="260"/>
      <c r="AA16" s="260"/>
      <c r="AB16" s="261"/>
      <c r="AC16" s="60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2"/>
      <c r="AR16" s="158"/>
      <c r="BO16" s="159"/>
      <c r="BQ16" s="158"/>
      <c r="BR16" s="160"/>
      <c r="BS16" s="160"/>
      <c r="BT16" s="160"/>
      <c r="BU16" s="160"/>
      <c r="BV16" s="160"/>
      <c r="BW16" s="5"/>
      <c r="BX16" s="5"/>
      <c r="BY16" s="5"/>
      <c r="BZ16" s="5"/>
      <c r="CA16" s="160"/>
      <c r="CB16" s="160"/>
      <c r="CC16" s="160"/>
      <c r="CD16" s="160"/>
      <c r="CE16" s="160"/>
      <c r="CF16" s="5"/>
      <c r="CG16" s="5"/>
      <c r="CH16" s="5"/>
      <c r="CJ16" s="159"/>
    </row>
    <row r="17" spans="2:88" ht="18" customHeight="1" x14ac:dyDescent="0.15">
      <c r="B17" s="304"/>
      <c r="C17" s="263"/>
      <c r="D17" s="263"/>
      <c r="E17" s="263"/>
      <c r="F17" s="263"/>
      <c r="G17" s="263"/>
      <c r="H17" s="264"/>
      <c r="I17" s="63"/>
      <c r="J17" s="373" t="str">
        <f ca="1">IF($AW17="",TEXT(NOW(),"ggg"),TEXT($AW17,"ggg"))</f>
        <v>令和</v>
      </c>
      <c r="K17" s="374"/>
      <c r="L17" s="133" t="str">
        <f>IF($AW17="","",LEFT(TEXT($AW17,"ee"),1))</f>
        <v/>
      </c>
      <c r="M17" s="109" t="str">
        <f>IF($AW17="","",RIGHT(TEXT($AW17,"ee"),1))</f>
        <v/>
      </c>
      <c r="N17" s="219" t="s">
        <v>201</v>
      </c>
      <c r="O17" s="133" t="str">
        <f>IF($AW17="","",LEFT(TEXT($AW17,"mm"),1))</f>
        <v/>
      </c>
      <c r="P17" s="109" t="str">
        <f>IF($AW17="","",RIGHT(TEXT($AW17,"mm"),1))</f>
        <v/>
      </c>
      <c r="Q17" s="219" t="s">
        <v>202</v>
      </c>
      <c r="R17" s="133" t="str">
        <f>IF($AW17="","",LEFT(TEXT($AW17,"dd"),1))</f>
        <v/>
      </c>
      <c r="S17" s="109" t="str">
        <f>IF($AW17="","",RIGHT(TEXT($AW17,"dd"),1))</f>
        <v/>
      </c>
      <c r="T17" s="219" t="s">
        <v>231</v>
      </c>
      <c r="U17" s="220"/>
      <c r="V17" s="262"/>
      <c r="W17" s="263"/>
      <c r="X17" s="263"/>
      <c r="Y17" s="263"/>
      <c r="Z17" s="263"/>
      <c r="AA17" s="263"/>
      <c r="AB17" s="264"/>
      <c r="AC17" s="63"/>
      <c r="AD17" s="373" t="str">
        <f ca="1">IF($BH17="",TEXT(NOW(),"ggg"),TEXT($BH17,"ggg"))</f>
        <v>令和</v>
      </c>
      <c r="AE17" s="374"/>
      <c r="AF17" s="133" t="str">
        <f>IF($BH17="","",LEFT(TEXT($BH17,"ee"),1))</f>
        <v/>
      </c>
      <c r="AG17" s="109" t="str">
        <f>IF($BH17="","",RIGHT(TEXT($BH17,"ee"),1))</f>
        <v/>
      </c>
      <c r="AH17" s="219" t="s">
        <v>201</v>
      </c>
      <c r="AI17" s="133" t="str">
        <f>IF($BH17="","",LEFT(TEXT($BH17,"mm"),1))</f>
        <v/>
      </c>
      <c r="AJ17" s="109" t="str">
        <f>IF($BH17="","",RIGHT(TEXT($BH17,"mm"),1))</f>
        <v/>
      </c>
      <c r="AK17" s="219" t="s">
        <v>202</v>
      </c>
      <c r="AL17" s="133" t="str">
        <f>IF($BH17="","",LEFT(TEXT($BH17,"dd"),1))</f>
        <v/>
      </c>
      <c r="AM17" s="109" t="str">
        <f>IF($BH17="","",RIGHT(TEXT($BH17,"dd"),1))</f>
        <v/>
      </c>
      <c r="AN17" s="219" t="s">
        <v>231</v>
      </c>
      <c r="AO17" s="81"/>
      <c r="AR17" s="158"/>
      <c r="AS17" s="268" t="str">
        <f>$B16</f>
        <v>検査日</v>
      </c>
      <c r="AT17" s="269"/>
      <c r="AU17" s="269"/>
      <c r="AV17" s="270"/>
      <c r="AW17" s="308"/>
      <c r="AX17" s="309"/>
      <c r="AY17" s="309"/>
      <c r="AZ17" s="309"/>
      <c r="BA17" s="309"/>
      <c r="BB17" s="309"/>
      <c r="BC17" s="309"/>
      <c r="BD17" s="268" t="str">
        <f>$V16</f>
        <v>医師の総合判断日</v>
      </c>
      <c r="BE17" s="269"/>
      <c r="BF17" s="269"/>
      <c r="BG17" s="270"/>
      <c r="BH17" s="308"/>
      <c r="BI17" s="309"/>
      <c r="BJ17" s="309"/>
      <c r="BK17" s="309"/>
      <c r="BL17" s="309"/>
      <c r="BM17" s="309"/>
      <c r="BN17" s="310"/>
      <c r="BO17" s="159"/>
      <c r="BQ17" s="158"/>
      <c r="BR17" s="268" t="str">
        <f>AS17</f>
        <v>検査日</v>
      </c>
      <c r="BS17" s="269"/>
      <c r="BT17" s="269"/>
      <c r="BU17" s="269"/>
      <c r="BV17" s="269"/>
      <c r="BW17" s="321" t="str">
        <f>IF($AW$17="","記載必須",IF($AW$17&lt;&gt;"",IF(EDATE($AW$17,3)&lt;=$BH$17,"検査日確認",IF($AW$17&gt;$BH$17,"判断日以降不可","")),""))</f>
        <v>記載必須</v>
      </c>
      <c r="BX17" s="322"/>
      <c r="BY17" s="322"/>
      <c r="BZ17" s="322"/>
      <c r="CA17" s="268" t="str">
        <f>BD17</f>
        <v>医師の総合判断日</v>
      </c>
      <c r="CB17" s="269"/>
      <c r="CC17" s="269"/>
      <c r="CD17" s="269"/>
      <c r="CE17" s="269"/>
      <c r="CF17" s="321" t="str">
        <f>IF($BH$17="","記載必須",IF($AW$17&lt;&gt;"",IF(EDATE($AW$17,3)&lt;=$BH$17,"検査から３月超不可",IF($AW$17&gt;$BH$17,"検査日以前不可",
"")),""))</f>
        <v>記載必須</v>
      </c>
      <c r="CG17" s="322"/>
      <c r="CH17" s="322"/>
      <c r="CI17" s="323"/>
      <c r="CJ17" s="159"/>
    </row>
    <row r="18" spans="2:88" ht="2.4500000000000002" customHeight="1" thickBot="1" x14ac:dyDescent="0.2">
      <c r="B18" s="365"/>
      <c r="C18" s="366"/>
      <c r="D18" s="366"/>
      <c r="E18" s="366"/>
      <c r="F18" s="366"/>
      <c r="G18" s="366"/>
      <c r="H18" s="367"/>
      <c r="I18" s="82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4"/>
      <c r="V18" s="368"/>
      <c r="W18" s="366"/>
      <c r="X18" s="366"/>
      <c r="Y18" s="366"/>
      <c r="Z18" s="366"/>
      <c r="AA18" s="366"/>
      <c r="AB18" s="367"/>
      <c r="AC18" s="85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7"/>
      <c r="AR18" s="158"/>
      <c r="BO18" s="159"/>
      <c r="BQ18" s="158"/>
      <c r="BR18" s="160"/>
      <c r="BS18" s="160"/>
      <c r="BT18" s="160"/>
      <c r="BU18" s="160"/>
      <c r="BV18" s="160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J18" s="159"/>
    </row>
    <row r="19" spans="2:88" ht="6.95" customHeight="1" thickTop="1" x14ac:dyDescent="0.15">
      <c r="B19" s="88"/>
      <c r="C19" s="88"/>
      <c r="D19" s="88"/>
      <c r="E19" s="88"/>
      <c r="F19" s="88"/>
      <c r="G19" s="88"/>
      <c r="H19" s="88"/>
      <c r="I19" s="66"/>
      <c r="J19" s="66"/>
      <c r="K19" s="66"/>
      <c r="L19" s="66"/>
      <c r="M19" s="66"/>
      <c r="N19" s="66"/>
      <c r="O19" s="66"/>
      <c r="P19" s="66"/>
      <c r="Q19" s="66"/>
      <c r="R19" s="66"/>
      <c r="Y19" s="89"/>
      <c r="Z19" s="89"/>
      <c r="AA19" s="89"/>
      <c r="AB19" s="89"/>
      <c r="AC19" s="89"/>
      <c r="AR19" s="158"/>
      <c r="BO19" s="159"/>
      <c r="BQ19" s="158"/>
      <c r="BR19" s="160"/>
      <c r="BS19" s="160"/>
      <c r="BT19" s="160"/>
      <c r="BU19" s="160"/>
      <c r="BV19" s="160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J19" s="159"/>
    </row>
    <row r="20" spans="2:88" ht="14.25" thickBot="1" x14ac:dyDescent="0.2">
      <c r="B20" s="391" t="s">
        <v>516</v>
      </c>
      <c r="C20" s="392"/>
      <c r="D20" s="392"/>
      <c r="E20" s="392"/>
      <c r="F20" s="392"/>
      <c r="G20" s="392"/>
      <c r="H20" s="392"/>
      <c r="I20" s="392"/>
      <c r="J20" s="392"/>
      <c r="K20" s="392"/>
      <c r="L20" s="392"/>
      <c r="M20" s="392"/>
      <c r="N20" s="392"/>
      <c r="O20" s="392"/>
      <c r="P20" s="392"/>
      <c r="Q20" s="392"/>
      <c r="R20" s="393"/>
      <c r="S20" s="259" t="s">
        <v>203</v>
      </c>
      <c r="T20" s="260"/>
      <c r="U20" s="260"/>
      <c r="V20" s="260"/>
      <c r="W20" s="260"/>
      <c r="X20" s="260"/>
      <c r="Y20" s="260"/>
      <c r="Z20" s="260"/>
      <c r="AA20" s="260"/>
      <c r="AB20" s="260"/>
      <c r="AC20" s="260"/>
      <c r="AD20" s="260"/>
      <c r="AE20" s="260"/>
      <c r="AF20" s="260"/>
      <c r="AG20" s="260"/>
      <c r="AH20" s="260"/>
      <c r="AI20" s="260"/>
      <c r="AJ20" s="260"/>
      <c r="AK20" s="260"/>
      <c r="AL20" s="260"/>
      <c r="AM20" s="260"/>
      <c r="AN20" s="260"/>
      <c r="AO20" s="261"/>
      <c r="AR20" s="158"/>
      <c r="AS20" s="268" t="s">
        <v>688</v>
      </c>
      <c r="AT20" s="269"/>
      <c r="AU20" s="269"/>
      <c r="AV20" s="269"/>
      <c r="AW20" s="269"/>
      <c r="AX20" s="270"/>
      <c r="AY20" s="330" t="str">
        <f>IF(OR($BH$8="",$BH$14=""),"",INT(YEARFRAC($BH$8,DATEVALUE(VALUE("20"&amp;LEFT($BH$14,2))+1&amp;"/04/01"))))</f>
        <v/>
      </c>
      <c r="AZ20" s="331"/>
      <c r="BA20" s="331"/>
      <c r="BB20" s="331"/>
      <c r="BC20" s="332"/>
      <c r="BD20" s="197" t="s">
        <v>689</v>
      </c>
      <c r="BE20" s="160" t="s">
        <v>690</v>
      </c>
      <c r="BI20" s="199"/>
      <c r="BJ20" s="199"/>
      <c r="BK20" s="199"/>
      <c r="BL20" s="199"/>
      <c r="BM20" s="199"/>
      <c r="BO20" s="159"/>
      <c r="BQ20" s="158"/>
      <c r="BR20" s="268" t="str">
        <f>AS20</f>
        <v>年度末年齢 ※</v>
      </c>
      <c r="BS20" s="269"/>
      <c r="BT20" s="269"/>
      <c r="BU20" s="269"/>
      <c r="BV20" s="269"/>
      <c r="BW20" s="321" t="str">
        <f>IF(OR($BH$8="",$BH$14=""),"生年月日及び受診券整理番号記載必須",IF(AND($AY20&lt;&gt;"",OR($AY20&lt;40,$AY20&gt;75)),"年齢確認(生年月日又は受診券整理番号確認)",""))</f>
        <v>生年月日及び受診券整理番号記載必須</v>
      </c>
      <c r="BX20" s="322"/>
      <c r="BY20" s="322"/>
      <c r="BZ20" s="322"/>
      <c r="CA20" s="322"/>
      <c r="CB20" s="322"/>
      <c r="CC20" s="322"/>
      <c r="CD20" s="322"/>
      <c r="CE20" s="322"/>
      <c r="CF20" s="322"/>
      <c r="CG20" s="322"/>
      <c r="CH20" s="322"/>
      <c r="CI20" s="323"/>
      <c r="CJ20" s="159"/>
    </row>
    <row r="21" spans="2:88" ht="2.4500000000000002" customHeight="1" thickTop="1" x14ac:dyDescent="0.15">
      <c r="B21" s="250" t="s">
        <v>502</v>
      </c>
      <c r="C21" s="251"/>
      <c r="D21" s="252"/>
      <c r="E21" s="6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1"/>
      <c r="T21" s="92"/>
      <c r="U21" s="92"/>
      <c r="V21" s="92"/>
      <c r="W21" s="92"/>
      <c r="X21" s="92"/>
      <c r="Y21" s="92"/>
      <c r="Z21" s="93"/>
      <c r="AA21" s="93"/>
      <c r="AB21" s="93"/>
      <c r="AC21" s="93"/>
      <c r="AD21" s="92"/>
      <c r="AE21" s="92"/>
      <c r="AF21" s="92"/>
      <c r="AG21" s="92"/>
      <c r="AH21" s="92"/>
      <c r="AI21" s="92"/>
      <c r="AJ21" s="92"/>
      <c r="AK21" s="92"/>
      <c r="AL21" s="92"/>
      <c r="AM21" s="92"/>
      <c r="AN21" s="92"/>
      <c r="AO21" s="94"/>
      <c r="AR21" s="158"/>
      <c r="BO21" s="159"/>
      <c r="BQ21" s="158"/>
      <c r="BR21" s="160"/>
      <c r="BS21" s="160"/>
      <c r="BT21" s="160"/>
      <c r="BU21" s="160"/>
      <c r="BV21" s="160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J21" s="159"/>
    </row>
    <row r="22" spans="2:88" ht="18" customHeight="1" x14ac:dyDescent="0.15">
      <c r="B22" s="253"/>
      <c r="C22" s="254"/>
      <c r="D22" s="255"/>
      <c r="E22" s="271" t="s">
        <v>204</v>
      </c>
      <c r="F22" s="272"/>
      <c r="G22" s="272"/>
      <c r="H22" s="272"/>
      <c r="I22" s="272"/>
      <c r="J22" s="272"/>
      <c r="K22" s="272"/>
      <c r="L22" s="272"/>
      <c r="M22" s="272"/>
      <c r="N22" s="272"/>
      <c r="O22" s="272"/>
      <c r="P22" s="272"/>
      <c r="Q22" s="272"/>
      <c r="R22" s="283"/>
      <c r="S22" s="95"/>
      <c r="T22" s="107" t="str">
        <f>IF($AY22="","",IF(SEARCH(".",TEXT($AY22,"0.0"),1)=4,LEFT(TEXT($AY22,"0.0"),1),""))</f>
        <v/>
      </c>
      <c r="U22" s="108" t="str">
        <f>IF($AY22="","",IF(SEARCH(".",TEXT($AY22,"0.0"),1)=4,MID(TEXT($AY22,"0.0"),2,1),IF(SEARCH(".",TEXT($AY22,"0.0"),1)=3,MID(TEXT($AY22,"0.0"),1,1),"")))</f>
        <v/>
      </c>
      <c r="V22" s="109" t="str">
        <f>IF($AY22="","",IF(SEARCH(".",TEXT($AY22,"0.0"),1)=4,MID(TEXT($AY22,"0.0"),3,1),IF(SEARCH(".",TEXT($AY22,"0.0"),1)=3,MID(TEXT($AY22,"0.0"),2,1),IF(SEARCH(".",TEXT($AY22,"0.0"),1)=2,MID(TEXT($AY22,"0.0"),1,1),""))))</f>
        <v/>
      </c>
      <c r="W22" s="96" t="s">
        <v>205</v>
      </c>
      <c r="X22" s="110" t="str">
        <f>IF($AY22="","",RIGHT(TEXT($AY22,"0.0"),1))</f>
        <v/>
      </c>
      <c r="Y22" s="53"/>
      <c r="Z22" s="186" t="s">
        <v>237</v>
      </c>
      <c r="AA22" s="186"/>
      <c r="AB22" s="186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69"/>
      <c r="AR22" s="158"/>
      <c r="AS22" s="268" t="str">
        <f>$E22</f>
        <v>身長</v>
      </c>
      <c r="AT22" s="269"/>
      <c r="AU22" s="269"/>
      <c r="AV22" s="269"/>
      <c r="AW22" s="269"/>
      <c r="AX22" s="270"/>
      <c r="AY22" s="336"/>
      <c r="AZ22" s="337"/>
      <c r="BA22" s="337"/>
      <c r="BB22" s="337"/>
      <c r="BC22" s="338"/>
      <c r="BD22" s="180" t="str">
        <f>$Z22</f>
        <v>㎝</v>
      </c>
      <c r="BE22" s="181"/>
      <c r="BF22" s="340"/>
      <c r="BG22" s="340"/>
      <c r="BH22" s="340"/>
      <c r="BI22" s="340"/>
      <c r="BJ22" s="340"/>
      <c r="BL22" s="53"/>
      <c r="BM22" s="53"/>
      <c r="BN22" s="53"/>
      <c r="BO22" s="159"/>
      <c r="BQ22" s="158"/>
      <c r="BR22" s="268" t="str">
        <f>AS22</f>
        <v>身長</v>
      </c>
      <c r="BS22" s="269"/>
      <c r="BT22" s="269"/>
      <c r="BU22" s="269"/>
      <c r="BV22" s="269"/>
      <c r="BW22" s="321" t="str">
        <f>IF($AY22="","記載必須","")</f>
        <v>記載必須</v>
      </c>
      <c r="BX22" s="322"/>
      <c r="BY22" s="322"/>
      <c r="BZ22" s="322"/>
      <c r="CA22" s="322"/>
      <c r="CB22" s="322"/>
      <c r="CC22" s="322"/>
      <c r="CD22" s="322"/>
      <c r="CE22" s="322"/>
      <c r="CF22" s="322"/>
      <c r="CG22" s="322"/>
      <c r="CH22" s="322"/>
      <c r="CI22" s="323"/>
      <c r="CJ22" s="159"/>
    </row>
    <row r="23" spans="2:88" ht="2.4500000000000002" customHeight="1" x14ac:dyDescent="0.15">
      <c r="B23" s="253"/>
      <c r="C23" s="254"/>
      <c r="D23" s="255"/>
      <c r="E23" s="97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9"/>
      <c r="T23" s="66"/>
      <c r="U23" s="100"/>
      <c r="V23" s="100"/>
      <c r="W23" s="66"/>
      <c r="X23" s="101"/>
      <c r="Y23" s="101"/>
      <c r="Z23" s="101"/>
      <c r="AA23" s="101"/>
      <c r="AB23" s="101"/>
      <c r="AC23" s="101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7"/>
      <c r="AR23" s="158"/>
      <c r="BO23" s="159"/>
      <c r="BQ23" s="158"/>
      <c r="BR23" s="160"/>
      <c r="BS23" s="160"/>
      <c r="BT23" s="160"/>
      <c r="BU23" s="160"/>
      <c r="BV23" s="160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J23" s="159"/>
    </row>
    <row r="24" spans="2:88" ht="2.4500000000000002" customHeight="1" x14ac:dyDescent="0.15">
      <c r="B24" s="253"/>
      <c r="C24" s="254"/>
      <c r="D24" s="255"/>
      <c r="E24" s="6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102"/>
      <c r="T24" s="103"/>
      <c r="U24" s="103"/>
      <c r="V24" s="103"/>
      <c r="W24" s="103"/>
      <c r="X24" s="103"/>
      <c r="Y24" s="186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2"/>
      <c r="AR24" s="158"/>
      <c r="BO24" s="159"/>
      <c r="BQ24" s="158"/>
      <c r="BR24" s="160"/>
      <c r="BS24" s="160"/>
      <c r="BT24" s="160"/>
      <c r="BU24" s="160"/>
      <c r="BV24" s="160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J24" s="159"/>
    </row>
    <row r="25" spans="2:88" ht="18" customHeight="1" x14ac:dyDescent="0.15">
      <c r="B25" s="253"/>
      <c r="C25" s="254"/>
      <c r="D25" s="255"/>
      <c r="E25" s="271" t="s">
        <v>206</v>
      </c>
      <c r="F25" s="272"/>
      <c r="G25" s="272"/>
      <c r="H25" s="272"/>
      <c r="I25" s="272"/>
      <c r="J25" s="272"/>
      <c r="K25" s="272"/>
      <c r="L25" s="272"/>
      <c r="M25" s="272"/>
      <c r="N25" s="272"/>
      <c r="O25" s="272"/>
      <c r="P25" s="272"/>
      <c r="Q25" s="272"/>
      <c r="R25" s="283"/>
      <c r="S25" s="104"/>
      <c r="T25" s="107" t="str">
        <f>IF($AY25="","",IF(SEARCH(".",TEXT($AY25,"0.0"),1)=4,LEFT(TEXT($AY25,"0.0"),1),""))</f>
        <v/>
      </c>
      <c r="U25" s="108" t="str">
        <f>IF($AY25="","",IF(SEARCH(".",TEXT($AY25,"0.0"),1)=4,MID(TEXT($AY25,"0.0"),2,1),IF(SEARCH(".",TEXT($AY25,"0.0"),1)=3,MID(TEXT($AY25,"0.0"),1,1),"")))</f>
        <v/>
      </c>
      <c r="V25" s="109" t="str">
        <f>IF($AY25="","",IF(SEARCH(".",TEXT($AY25,"0.0"),1)=4,MID(TEXT($AY25,"0.0"),3,1),IF(SEARCH(".",TEXT($AY25,"0.0"),1)=3,MID(TEXT($AY25,"0.0"),2,1),IF(SEARCH(".",TEXT($AY25,"0.0"),1)=2,MID(TEXT($AY25,"0.0"),1,1),""))))</f>
        <v/>
      </c>
      <c r="W25" s="96" t="s">
        <v>205</v>
      </c>
      <c r="X25" s="110" t="str">
        <f>IF($AY25="","",RIGHT(TEXT($AY25,"0.0"),1))</f>
        <v/>
      </c>
      <c r="Y25" s="186"/>
      <c r="Z25" s="53" t="s">
        <v>276</v>
      </c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69"/>
      <c r="AR25" s="158"/>
      <c r="AS25" s="268" t="str">
        <f>$E25</f>
        <v>体重</v>
      </c>
      <c r="AT25" s="269"/>
      <c r="AU25" s="269"/>
      <c r="AV25" s="269"/>
      <c r="AW25" s="269"/>
      <c r="AX25" s="270"/>
      <c r="AY25" s="336"/>
      <c r="AZ25" s="337"/>
      <c r="BA25" s="337"/>
      <c r="BB25" s="337"/>
      <c r="BC25" s="338"/>
      <c r="BD25" s="180" t="str">
        <f>$Z25</f>
        <v>㎏</v>
      </c>
      <c r="BE25" s="181"/>
      <c r="BG25" s="180"/>
      <c r="BH25" s="180"/>
      <c r="BI25" s="180"/>
      <c r="BJ25" s="180"/>
      <c r="BO25" s="159"/>
      <c r="BQ25" s="158"/>
      <c r="BR25" s="268" t="str">
        <f>AS25</f>
        <v>体重</v>
      </c>
      <c r="BS25" s="269"/>
      <c r="BT25" s="269"/>
      <c r="BU25" s="269"/>
      <c r="BV25" s="269"/>
      <c r="BW25" s="321" t="str">
        <f>IF($AY25="","記載必須","")</f>
        <v>記載必須</v>
      </c>
      <c r="BX25" s="322"/>
      <c r="BY25" s="322"/>
      <c r="BZ25" s="322"/>
      <c r="CA25" s="322"/>
      <c r="CB25" s="322"/>
      <c r="CC25" s="322"/>
      <c r="CD25" s="322"/>
      <c r="CE25" s="322"/>
      <c r="CF25" s="322"/>
      <c r="CG25" s="322"/>
      <c r="CH25" s="322"/>
      <c r="CI25" s="323"/>
      <c r="CJ25" s="159"/>
    </row>
    <row r="26" spans="2:88" ht="2.4500000000000002" customHeight="1" x14ac:dyDescent="0.15">
      <c r="B26" s="253"/>
      <c r="C26" s="254"/>
      <c r="D26" s="255"/>
      <c r="E26" s="97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105"/>
      <c r="T26" s="101"/>
      <c r="U26" s="101"/>
      <c r="V26" s="101"/>
      <c r="W26" s="101"/>
      <c r="X26" s="101"/>
      <c r="Y26" s="101"/>
      <c r="Z26" s="66"/>
      <c r="AA26" s="66"/>
      <c r="AB26" s="66"/>
      <c r="AC26" s="66"/>
      <c r="AD26" s="66"/>
      <c r="AE26" s="66"/>
      <c r="AF26" s="66"/>
      <c r="AG26" s="66"/>
      <c r="AH26" s="66"/>
      <c r="AI26" s="66"/>
      <c r="AJ26" s="66"/>
      <c r="AK26" s="66"/>
      <c r="AL26" s="66"/>
      <c r="AM26" s="66"/>
      <c r="AN26" s="66"/>
      <c r="AO26" s="67"/>
      <c r="AR26" s="158"/>
      <c r="BO26" s="159"/>
      <c r="BQ26" s="158"/>
      <c r="BR26" s="160"/>
      <c r="BS26" s="160"/>
      <c r="BT26" s="160"/>
      <c r="BU26" s="160"/>
      <c r="BV26" s="160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J26" s="159"/>
    </row>
    <row r="27" spans="2:88" ht="2.4500000000000002" customHeight="1" x14ac:dyDescent="0.15">
      <c r="B27" s="253"/>
      <c r="C27" s="254"/>
      <c r="D27" s="255"/>
      <c r="E27" s="6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102"/>
      <c r="T27" s="103"/>
      <c r="U27" s="103"/>
      <c r="V27" s="103"/>
      <c r="W27" s="103"/>
      <c r="X27" s="103"/>
      <c r="Y27" s="103"/>
      <c r="Z27" s="61"/>
      <c r="AA27" s="61"/>
      <c r="AB27" s="61"/>
      <c r="AC27" s="355" t="s">
        <v>676</v>
      </c>
      <c r="AD27" s="355"/>
      <c r="AE27" s="355"/>
      <c r="AF27" s="355"/>
      <c r="AG27" s="355"/>
      <c r="AH27" s="355"/>
      <c r="AI27" s="355"/>
      <c r="AJ27" s="355"/>
      <c r="AK27" s="355"/>
      <c r="AL27" s="355"/>
      <c r="AM27" s="355"/>
      <c r="AN27" s="355"/>
      <c r="AO27" s="356"/>
      <c r="AR27" s="158"/>
      <c r="BO27" s="159"/>
      <c r="BQ27" s="158"/>
      <c r="BR27" s="160"/>
      <c r="BS27" s="160"/>
      <c r="BT27" s="160"/>
      <c r="BU27" s="160"/>
      <c r="BV27" s="160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J27" s="159"/>
    </row>
    <row r="28" spans="2:88" ht="18" customHeight="1" x14ac:dyDescent="0.15">
      <c r="B28" s="253"/>
      <c r="C28" s="254"/>
      <c r="D28" s="255"/>
      <c r="E28" s="271" t="s">
        <v>238</v>
      </c>
      <c r="F28" s="272"/>
      <c r="G28" s="199"/>
      <c r="H28" s="199"/>
      <c r="I28" s="199"/>
      <c r="J28" s="199"/>
      <c r="K28" s="199"/>
      <c r="L28" s="199"/>
      <c r="M28" s="199"/>
      <c r="N28" s="199"/>
      <c r="O28" s="199"/>
      <c r="P28" s="199"/>
      <c r="Q28" s="199"/>
      <c r="R28" s="201"/>
      <c r="S28" s="104"/>
      <c r="T28" s="107" t="str">
        <f>IF($AY28="","",IF(SEARCH(".",TEXT($AY28,"0.0"),1)=4,LEFT(TEXT($AY28,"0.0"),1),""))</f>
        <v/>
      </c>
      <c r="U28" s="108" t="str">
        <f>IF($AY28="","",IF(SEARCH(".",TEXT($AY28,"0.0"),1)=4,MID(TEXT($AY28,"0.0"),2,1),IF(SEARCH(".",TEXT($AY28,"0.0"),1)=3,MID(TEXT($AY28,"0.0"),1,1),"")))</f>
        <v/>
      </c>
      <c r="V28" s="109" t="str">
        <f>IF($AY28="","",IF(SEARCH(".",TEXT($AY28,"0.0"),1)=4,MID(TEXT($AY28,"0.0"),3,1),IF(SEARCH(".",TEXT($AY28,"0.0"),1)=3,MID(TEXT($AY28,"0.0"),2,1),IF(SEARCH(".",TEXT($AY28,"0.0"),1)=2,MID(TEXT($AY28,"0.0"),1,1),""))))</f>
        <v/>
      </c>
      <c r="W28" s="96" t="s">
        <v>728</v>
      </c>
      <c r="X28" s="110" t="str">
        <f>IF($AY28="","",RIGHT(TEXT($AY28,"0.0"),1))</f>
        <v/>
      </c>
      <c r="Y28" s="186"/>
      <c r="Z28" s="53" t="s">
        <v>278</v>
      </c>
      <c r="AA28" s="53"/>
      <c r="AB28" s="53"/>
      <c r="AC28" s="355"/>
      <c r="AD28" s="355"/>
      <c r="AE28" s="355"/>
      <c r="AF28" s="355"/>
      <c r="AG28" s="355"/>
      <c r="AH28" s="355"/>
      <c r="AI28" s="355"/>
      <c r="AJ28" s="355"/>
      <c r="AK28" s="355"/>
      <c r="AL28" s="355"/>
      <c r="AM28" s="355"/>
      <c r="AN28" s="355"/>
      <c r="AO28" s="356"/>
      <c r="AR28" s="158"/>
      <c r="AS28" s="290" t="str">
        <f>$E28&amp;" ※"</f>
        <v>BMI ※</v>
      </c>
      <c r="AT28" s="291"/>
      <c r="AU28" s="291"/>
      <c r="AV28" s="291"/>
      <c r="AW28" s="291"/>
      <c r="AX28" s="292"/>
      <c r="AY28" s="333" t="str">
        <f>IFERROR(ROUND(VALUE($AY$25)/VALUE($AY$22)*100/VALUE($AY$22)*100,1),"")</f>
        <v/>
      </c>
      <c r="AZ28" s="334"/>
      <c r="BA28" s="334"/>
      <c r="BB28" s="334"/>
      <c r="BC28" s="335"/>
      <c r="BD28" s="160" t="s">
        <v>494</v>
      </c>
      <c r="BF28" s="197" t="s">
        <v>501</v>
      </c>
      <c r="BO28" s="159"/>
      <c r="BQ28" s="158"/>
      <c r="BR28" s="290" t="str">
        <f>AS28</f>
        <v>BMI ※</v>
      </c>
      <c r="BS28" s="269"/>
      <c r="BT28" s="269"/>
      <c r="BU28" s="269"/>
      <c r="BV28" s="269"/>
      <c r="BW28" s="321" t="str">
        <f>IF(OR($AY22="",$AY25=""),"身長及び体重記載必須","")</f>
        <v>身長及び体重記載必須</v>
      </c>
      <c r="BX28" s="322"/>
      <c r="BY28" s="322"/>
      <c r="BZ28" s="322"/>
      <c r="CA28" s="322"/>
      <c r="CB28" s="322"/>
      <c r="CC28" s="322"/>
      <c r="CD28" s="322"/>
      <c r="CE28" s="322"/>
      <c r="CF28" s="322"/>
      <c r="CG28" s="322"/>
      <c r="CH28" s="322"/>
      <c r="CI28" s="323"/>
      <c r="CJ28" s="159"/>
    </row>
    <row r="29" spans="2:88" ht="2.4500000000000002" customHeight="1" x14ac:dyDescent="0.15">
      <c r="B29" s="253"/>
      <c r="C29" s="254"/>
      <c r="D29" s="255"/>
      <c r="E29" s="97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111"/>
      <c r="T29" s="112"/>
      <c r="U29" s="112"/>
      <c r="V29" s="112"/>
      <c r="W29" s="112"/>
      <c r="X29" s="112"/>
      <c r="Y29" s="112"/>
      <c r="Z29" s="66"/>
      <c r="AA29" s="66"/>
      <c r="AB29" s="66"/>
      <c r="AC29" s="357"/>
      <c r="AD29" s="357"/>
      <c r="AE29" s="357"/>
      <c r="AF29" s="357"/>
      <c r="AG29" s="357"/>
      <c r="AH29" s="357"/>
      <c r="AI29" s="357"/>
      <c r="AJ29" s="357"/>
      <c r="AK29" s="357"/>
      <c r="AL29" s="357"/>
      <c r="AM29" s="357"/>
      <c r="AN29" s="357"/>
      <c r="AO29" s="358"/>
      <c r="AR29" s="158"/>
      <c r="BO29" s="159"/>
      <c r="BQ29" s="158"/>
      <c r="BR29" s="160"/>
      <c r="BS29" s="160"/>
      <c r="BT29" s="160"/>
      <c r="BU29" s="160"/>
      <c r="BV29" s="160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J29" s="159"/>
    </row>
    <row r="30" spans="2:88" ht="2.4500000000000002" customHeight="1" x14ac:dyDescent="0.15">
      <c r="B30" s="253"/>
      <c r="C30" s="254"/>
      <c r="D30" s="255"/>
      <c r="E30" s="6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102"/>
      <c r="T30" s="103"/>
      <c r="U30" s="103"/>
      <c r="V30" s="103"/>
      <c r="W30" s="103"/>
      <c r="X30" s="103"/>
      <c r="Y30" s="103"/>
      <c r="Z30" s="103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2"/>
      <c r="AR30" s="158"/>
      <c r="BO30" s="159"/>
      <c r="BQ30" s="158"/>
      <c r="BR30" s="160"/>
      <c r="BS30" s="160"/>
      <c r="BT30" s="160"/>
      <c r="BU30" s="160"/>
      <c r="BV30" s="160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J30" s="159"/>
    </row>
    <row r="31" spans="2:88" ht="18" customHeight="1" x14ac:dyDescent="0.15">
      <c r="B31" s="253"/>
      <c r="C31" s="254"/>
      <c r="D31" s="255"/>
      <c r="E31" s="271" t="s">
        <v>236</v>
      </c>
      <c r="F31" s="272"/>
      <c r="G31" s="199"/>
      <c r="H31" s="199"/>
      <c r="I31" s="199"/>
      <c r="J31" s="199"/>
      <c r="K31" s="199"/>
      <c r="L31" s="199"/>
      <c r="M31" s="199"/>
      <c r="N31" s="199"/>
      <c r="O31" s="199"/>
      <c r="P31" s="199"/>
      <c r="Q31" s="199"/>
      <c r="R31" s="201"/>
      <c r="S31" s="104"/>
      <c r="T31" s="107" t="str">
        <f>IF($AY31="","",IF(SEARCH(".",TEXT($AY31,"0.0"),1)=4,LEFT(TEXT($AY31,"0.0"),1),""))</f>
        <v/>
      </c>
      <c r="U31" s="108" t="str">
        <f>IF($AY31="","",IF(SEARCH(".",TEXT($AY31,"0.0"),1)=4,MID(TEXT($AY31,"0.0"),2,1),IF(SEARCH(".",TEXT($AY31,"0.0"),1)=3,MID(TEXT($AY31,"0.0"),1,1),"")))</f>
        <v/>
      </c>
      <c r="V31" s="109" t="str">
        <f>IF($AY31="","",IF(SEARCH(".",TEXT($AY31,"0.0"),1)=4,MID(TEXT($AY31,"0.0"),3,1),IF(SEARCH(".",TEXT($AY31,"0.0"),1)=3,MID(TEXT($AY31,"0.0"),2,1),IF(SEARCH(".",TEXT($AY31,"0.0"),1)=2,MID(TEXT($AY31,"0.0"),1,1),""))))</f>
        <v/>
      </c>
      <c r="W31" s="96" t="s">
        <v>205</v>
      </c>
      <c r="X31" s="110" t="str">
        <f>IF($AY31="","",RIGHT(TEXT($AY31,"0.0"),1))</f>
        <v/>
      </c>
      <c r="Y31" s="186"/>
      <c r="Z31" s="186" t="s">
        <v>237</v>
      </c>
      <c r="AA31" s="53"/>
      <c r="AB31" s="53"/>
      <c r="AC31" s="53"/>
      <c r="AD31" s="110" t="str">
        <f>IF($BI31=1,"✓","")</f>
        <v/>
      </c>
      <c r="AE31" s="53" t="s">
        <v>715</v>
      </c>
      <c r="AF31" s="53"/>
      <c r="AG31" s="53"/>
      <c r="AH31" s="110" t="str">
        <f>IF($BI31=2,"✓","")</f>
        <v/>
      </c>
      <c r="AI31" s="53" t="s">
        <v>716</v>
      </c>
      <c r="AJ31" s="53"/>
      <c r="AK31" s="53"/>
      <c r="AL31" s="110" t="str">
        <f>IF($BI31=3,"✓","")</f>
        <v/>
      </c>
      <c r="AM31" s="53" t="s">
        <v>717</v>
      </c>
      <c r="AN31" s="53"/>
      <c r="AO31" s="69"/>
      <c r="AR31" s="158"/>
      <c r="AS31" s="268" t="str">
        <f>$E31</f>
        <v>腹囲</v>
      </c>
      <c r="AT31" s="269"/>
      <c r="AU31" s="269"/>
      <c r="AV31" s="269"/>
      <c r="AW31" s="269"/>
      <c r="AX31" s="270"/>
      <c r="AY31" s="336"/>
      <c r="AZ31" s="337"/>
      <c r="BA31" s="337"/>
      <c r="BB31" s="337"/>
      <c r="BC31" s="338"/>
      <c r="BD31" s="180" t="str">
        <f>$Z31</f>
        <v>㎝</v>
      </c>
      <c r="BE31" s="181"/>
      <c r="BF31" s="320" t="s">
        <v>488</v>
      </c>
      <c r="BG31" s="320"/>
      <c r="BH31" s="320"/>
      <c r="BI31" s="319"/>
      <c r="BJ31" s="319"/>
      <c r="BK31" s="315"/>
      <c r="BO31" s="159"/>
      <c r="BQ31" s="158"/>
      <c r="BR31" s="268" t="str">
        <f>AS31</f>
        <v>腹囲</v>
      </c>
      <c r="BS31" s="269"/>
      <c r="BT31" s="269"/>
      <c r="BU31" s="269"/>
      <c r="BV31" s="269"/>
      <c r="BW31" s="321" t="str">
        <f>IF(AND($AY31="",$AY34=""),"記載必須","")</f>
        <v>記載必須</v>
      </c>
      <c r="BX31" s="322"/>
      <c r="BY31" s="322"/>
      <c r="BZ31" s="322"/>
      <c r="CA31" s="290" t="str">
        <f>BF31</f>
        <v>測定方法</v>
      </c>
      <c r="CB31" s="269"/>
      <c r="CC31" s="269"/>
      <c r="CD31" s="269"/>
      <c r="CE31" s="270"/>
      <c r="CF31" s="322" t="str">
        <f>IF(AND($BI31="",$AY34=""),"記載必須",IF(AND($AL31="✓",$AY28&gt;=22),"申告不可",""))</f>
        <v>記載必須</v>
      </c>
      <c r="CG31" s="322"/>
      <c r="CH31" s="322"/>
      <c r="CI31" s="323"/>
      <c r="CJ31" s="159"/>
    </row>
    <row r="32" spans="2:88" ht="2.4500000000000002" customHeight="1" x14ac:dyDescent="0.15">
      <c r="B32" s="253"/>
      <c r="C32" s="254"/>
      <c r="D32" s="255"/>
      <c r="E32" s="118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93"/>
      <c r="T32" s="122"/>
      <c r="U32" s="122"/>
      <c r="V32" s="122"/>
      <c r="W32" s="122"/>
      <c r="X32" s="122"/>
      <c r="Y32" s="122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4"/>
      <c r="AR32" s="158"/>
      <c r="BO32" s="159"/>
      <c r="BQ32" s="158"/>
      <c r="BR32" s="160"/>
      <c r="BS32" s="160"/>
      <c r="BT32" s="160"/>
      <c r="BU32" s="160"/>
      <c r="BV32" s="160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J32" s="159"/>
    </row>
    <row r="33" spans="2:88" ht="2.4500000000000002" customHeight="1" x14ac:dyDescent="0.15">
      <c r="B33" s="253"/>
      <c r="C33" s="254"/>
      <c r="D33" s="255"/>
      <c r="E33" s="68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199"/>
      <c r="R33" s="199"/>
      <c r="S33" s="104"/>
      <c r="T33" s="186"/>
      <c r="U33" s="186"/>
      <c r="V33" s="186"/>
      <c r="W33" s="186"/>
      <c r="X33" s="186"/>
      <c r="Y33" s="186"/>
      <c r="Z33" s="53"/>
      <c r="AA33" s="53"/>
      <c r="AB33" s="53"/>
      <c r="AC33" s="355" t="s">
        <v>495</v>
      </c>
      <c r="AD33" s="355"/>
      <c r="AE33" s="355"/>
      <c r="AF33" s="355"/>
      <c r="AG33" s="355"/>
      <c r="AH33" s="355"/>
      <c r="AI33" s="355"/>
      <c r="AJ33" s="355"/>
      <c r="AK33" s="355"/>
      <c r="AL33" s="355"/>
      <c r="AM33" s="355"/>
      <c r="AN33" s="355"/>
      <c r="AO33" s="356"/>
      <c r="AR33" s="158"/>
      <c r="BO33" s="159"/>
      <c r="BQ33" s="158"/>
      <c r="BR33" s="160"/>
      <c r="BS33" s="160"/>
      <c r="BT33" s="160"/>
      <c r="BU33" s="160"/>
      <c r="BV33" s="160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J33" s="159"/>
    </row>
    <row r="34" spans="2:88" ht="18" customHeight="1" x14ac:dyDescent="0.15">
      <c r="B34" s="253"/>
      <c r="C34" s="254"/>
      <c r="D34" s="255"/>
      <c r="E34" s="296" t="s">
        <v>521</v>
      </c>
      <c r="F34" s="297"/>
      <c r="G34" s="297"/>
      <c r="H34" s="297"/>
      <c r="I34" s="297"/>
      <c r="J34" s="297"/>
      <c r="K34" s="297"/>
      <c r="L34" s="199"/>
      <c r="M34" s="199"/>
      <c r="N34" s="199"/>
      <c r="O34" s="199"/>
      <c r="P34" s="199"/>
      <c r="Q34" s="199"/>
      <c r="R34" s="201"/>
      <c r="S34" s="104"/>
      <c r="T34" s="107" t="str">
        <f>IF($AY34="","",IF(SEARCH(".",TEXT($AY34,"0.0"),1)=4,LEFT(TEXT($AY34,"0.0"),1),""))</f>
        <v/>
      </c>
      <c r="U34" s="108" t="str">
        <f>IF($AY34="","",IF(SEARCH(".",TEXT($AY34,"0.0"),1)=4,MID(TEXT($AY34,"0.0"),2,1),IF(SEARCH(".",TEXT($AY34,"0.0"),1)=3,MID(TEXT($AY34,"0.0"),1,1),"")))</f>
        <v/>
      </c>
      <c r="V34" s="109" t="str">
        <f>IF($AY34="","",IF(SEARCH(".",TEXT($AY34,"0.0"),1)=4,MID(TEXT($AY34,"0.0"),3,1),IF(SEARCH(".",TEXT($AY34,"0.0"),1)=3,MID(TEXT($AY34,"0.0"),2,1),IF(SEARCH(".",TEXT($AY34,"0.0"),1)=2,MID(TEXT($AY34,"0.0"),1,1),""))))</f>
        <v/>
      </c>
      <c r="W34" s="96" t="s">
        <v>205</v>
      </c>
      <c r="X34" s="110" t="str">
        <f>IF($AY34="","",RIGHT(TEXT($AY34,"0.0"),1))</f>
        <v/>
      </c>
      <c r="Y34" s="186"/>
      <c r="Z34" s="53" t="s">
        <v>277</v>
      </c>
      <c r="AA34" s="53"/>
      <c r="AB34" s="53"/>
      <c r="AC34" s="355"/>
      <c r="AD34" s="355"/>
      <c r="AE34" s="355"/>
      <c r="AF34" s="355"/>
      <c r="AG34" s="355"/>
      <c r="AH34" s="355"/>
      <c r="AI34" s="355"/>
      <c r="AJ34" s="355"/>
      <c r="AK34" s="355"/>
      <c r="AL34" s="355"/>
      <c r="AM34" s="355"/>
      <c r="AN34" s="355"/>
      <c r="AO34" s="356"/>
      <c r="AR34" s="158"/>
      <c r="AS34" s="290" t="str">
        <f>TRIM($E34)</f>
        <v>（内臓脂肪面積）</v>
      </c>
      <c r="AT34" s="291"/>
      <c r="AU34" s="291"/>
      <c r="AV34" s="291"/>
      <c r="AW34" s="291"/>
      <c r="AX34" s="292"/>
      <c r="AY34" s="336"/>
      <c r="AZ34" s="337"/>
      <c r="BA34" s="337"/>
      <c r="BB34" s="337"/>
      <c r="BC34" s="338"/>
      <c r="BD34" s="180" t="str">
        <f>$Z34</f>
        <v>㎠</v>
      </c>
      <c r="BE34" s="181"/>
      <c r="BO34" s="159"/>
      <c r="BQ34" s="158"/>
      <c r="BR34" s="290" t="str">
        <f>AS34</f>
        <v>（内臓脂肪面積）</v>
      </c>
      <c r="BS34" s="269"/>
      <c r="BT34" s="269"/>
      <c r="BU34" s="269"/>
      <c r="BV34" s="269"/>
      <c r="BW34" s="327" t="str">
        <f>IF($AY34="","記載確認","")</f>
        <v>記載確認</v>
      </c>
      <c r="BX34" s="328"/>
      <c r="BY34" s="328"/>
      <c r="BZ34" s="328"/>
      <c r="CA34" s="328"/>
      <c r="CB34" s="328"/>
      <c r="CC34" s="328"/>
      <c r="CD34" s="328"/>
      <c r="CE34" s="328"/>
      <c r="CF34" s="328"/>
      <c r="CG34" s="328"/>
      <c r="CH34" s="328"/>
      <c r="CI34" s="329"/>
      <c r="CJ34" s="159"/>
    </row>
    <row r="35" spans="2:88" ht="2.4500000000000002" customHeight="1" x14ac:dyDescent="0.15">
      <c r="B35" s="256"/>
      <c r="C35" s="257"/>
      <c r="D35" s="258"/>
      <c r="E35" s="97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194"/>
      <c r="T35" s="114"/>
      <c r="U35" s="114"/>
      <c r="V35" s="114"/>
      <c r="W35" s="114"/>
      <c r="X35" s="114"/>
      <c r="Y35" s="114"/>
      <c r="Z35" s="66"/>
      <c r="AA35" s="66"/>
      <c r="AB35" s="66"/>
      <c r="AC35" s="357"/>
      <c r="AD35" s="357"/>
      <c r="AE35" s="357"/>
      <c r="AF35" s="357"/>
      <c r="AG35" s="357"/>
      <c r="AH35" s="357"/>
      <c r="AI35" s="357"/>
      <c r="AJ35" s="357"/>
      <c r="AK35" s="357"/>
      <c r="AL35" s="357"/>
      <c r="AM35" s="357"/>
      <c r="AN35" s="357"/>
      <c r="AO35" s="358"/>
      <c r="AR35" s="158"/>
      <c r="BO35" s="159"/>
      <c r="BQ35" s="158"/>
      <c r="BR35" s="160"/>
      <c r="BS35" s="160"/>
      <c r="BT35" s="160"/>
      <c r="BU35" s="160"/>
      <c r="BV35" s="160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J35" s="159"/>
    </row>
    <row r="36" spans="2:88" ht="2.4500000000000002" customHeight="1" x14ac:dyDescent="0.15">
      <c r="B36" s="259" t="s">
        <v>207</v>
      </c>
      <c r="C36" s="260"/>
      <c r="D36" s="261"/>
      <c r="E36" s="6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5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69"/>
      <c r="AR36" s="158"/>
      <c r="BO36" s="159"/>
      <c r="BQ36" s="158"/>
      <c r="BR36" s="160"/>
      <c r="BS36" s="160"/>
      <c r="BT36" s="160"/>
      <c r="BU36" s="160"/>
      <c r="BV36" s="160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J36" s="159"/>
    </row>
    <row r="37" spans="2:88" ht="18" customHeight="1" x14ac:dyDescent="0.15">
      <c r="B37" s="262"/>
      <c r="C37" s="263"/>
      <c r="D37" s="264"/>
      <c r="E37" s="271" t="s">
        <v>208</v>
      </c>
      <c r="F37" s="272"/>
      <c r="G37" s="272"/>
      <c r="H37" s="272"/>
      <c r="I37" s="272"/>
      <c r="J37" s="272"/>
      <c r="K37" s="272"/>
      <c r="L37" s="272"/>
      <c r="M37" s="272"/>
      <c r="N37" s="272"/>
      <c r="O37" s="272"/>
      <c r="P37" s="272"/>
      <c r="Q37" s="272"/>
      <c r="R37" s="283"/>
      <c r="S37" s="95"/>
      <c r="T37" s="110" t="str">
        <f>IF($AY37=1,"✓","")</f>
        <v/>
      </c>
      <c r="U37" s="53" t="s">
        <v>713</v>
      </c>
      <c r="V37" s="53"/>
      <c r="W37" s="112" t="s">
        <v>239</v>
      </c>
      <c r="X37" s="394" t="str">
        <f>IF(T37="✓",DBCS($BD37),"")</f>
        <v/>
      </c>
      <c r="Y37" s="394"/>
      <c r="Z37" s="394"/>
      <c r="AA37" s="394"/>
      <c r="AB37" s="394"/>
      <c r="AC37" s="394"/>
      <c r="AD37" s="394"/>
      <c r="AE37" s="394"/>
      <c r="AF37" s="394"/>
      <c r="AG37" s="394"/>
      <c r="AH37" s="394"/>
      <c r="AI37" s="394"/>
      <c r="AJ37" s="394"/>
      <c r="AK37" s="116" t="s">
        <v>240</v>
      </c>
      <c r="AL37" s="110" t="str">
        <f>IF($AY37=2,"✓","")</f>
        <v/>
      </c>
      <c r="AM37" s="53" t="s">
        <v>714</v>
      </c>
      <c r="AN37" s="53"/>
      <c r="AO37" s="69"/>
      <c r="AR37" s="158"/>
      <c r="AS37" s="268" t="str">
        <f>$E37&amp;"有無"</f>
        <v>既往歴有無</v>
      </c>
      <c r="AT37" s="269"/>
      <c r="AU37" s="269"/>
      <c r="AV37" s="269"/>
      <c r="AW37" s="269"/>
      <c r="AX37" s="270"/>
      <c r="AY37" s="314"/>
      <c r="AZ37" s="315"/>
      <c r="BA37" s="290" t="str">
        <f>$E37</f>
        <v>既往歴</v>
      </c>
      <c r="BB37" s="291"/>
      <c r="BC37" s="292"/>
      <c r="BD37" s="311"/>
      <c r="BE37" s="312"/>
      <c r="BF37" s="312"/>
      <c r="BG37" s="312"/>
      <c r="BH37" s="312"/>
      <c r="BI37" s="312"/>
      <c r="BJ37" s="312"/>
      <c r="BK37" s="312"/>
      <c r="BL37" s="312"/>
      <c r="BM37" s="312"/>
      <c r="BN37" s="313"/>
      <c r="BO37" s="159"/>
      <c r="BQ37" s="158"/>
      <c r="BR37" s="268" t="str">
        <f>AS37</f>
        <v>既往歴有無</v>
      </c>
      <c r="BS37" s="269"/>
      <c r="BT37" s="269"/>
      <c r="BU37" s="269"/>
      <c r="BV37" s="269"/>
      <c r="BW37" s="321" t="str">
        <f>IF($AY37="","記載必須","")</f>
        <v>記載必須</v>
      </c>
      <c r="BX37" s="322"/>
      <c r="BY37" s="322"/>
      <c r="BZ37" s="323"/>
      <c r="CA37" s="290" t="str">
        <f>BA37</f>
        <v>既往歴</v>
      </c>
      <c r="CB37" s="269"/>
      <c r="CC37" s="269"/>
      <c r="CD37" s="269"/>
      <c r="CE37" s="270"/>
      <c r="CF37" s="322" t="str">
        <f>IF(AND($T37="✓",$BD37=""),"記載必須",IF(AND($AL37="✓",$BD37&lt;&gt;""),"記載不要",""))</f>
        <v/>
      </c>
      <c r="CG37" s="322"/>
      <c r="CH37" s="322"/>
      <c r="CI37" s="323"/>
      <c r="CJ37" s="159"/>
    </row>
    <row r="38" spans="2:88" ht="2.4500000000000002" customHeight="1" x14ac:dyDescent="0.15">
      <c r="B38" s="262"/>
      <c r="C38" s="263"/>
      <c r="D38" s="264"/>
      <c r="E38" s="97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9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7"/>
      <c r="AR38" s="158"/>
      <c r="BO38" s="159"/>
      <c r="BQ38" s="158"/>
      <c r="BR38" s="160"/>
      <c r="BS38" s="160"/>
      <c r="BT38" s="160"/>
      <c r="BU38" s="160"/>
      <c r="BV38" s="160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J38" s="159"/>
    </row>
    <row r="39" spans="2:88" ht="2.4500000000000002" customHeight="1" x14ac:dyDescent="0.15">
      <c r="B39" s="262"/>
      <c r="C39" s="263"/>
      <c r="D39" s="264"/>
      <c r="E39" s="6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115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2"/>
      <c r="AR39" s="158"/>
      <c r="BO39" s="159"/>
      <c r="BQ39" s="158"/>
      <c r="BR39" s="160"/>
      <c r="BS39" s="160"/>
      <c r="BT39" s="160"/>
      <c r="BU39" s="160"/>
      <c r="BV39" s="160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J39" s="159"/>
    </row>
    <row r="40" spans="2:88" ht="18" customHeight="1" x14ac:dyDescent="0.15">
      <c r="B40" s="262"/>
      <c r="C40" s="263"/>
      <c r="D40" s="264"/>
      <c r="E40" s="271" t="s">
        <v>209</v>
      </c>
      <c r="F40" s="272"/>
      <c r="G40" s="272"/>
      <c r="H40" s="272"/>
      <c r="I40" s="272"/>
      <c r="J40" s="272"/>
      <c r="K40" s="272"/>
      <c r="L40" s="272"/>
      <c r="M40" s="272"/>
      <c r="N40" s="272"/>
      <c r="O40" s="272"/>
      <c r="P40" s="272"/>
      <c r="Q40" s="272"/>
      <c r="R40" s="283"/>
      <c r="S40" s="95"/>
      <c r="T40" s="110" t="str">
        <f>IF($AY40=1,"✓","")</f>
        <v/>
      </c>
      <c r="U40" s="53" t="s">
        <v>713</v>
      </c>
      <c r="V40" s="53"/>
      <c r="W40" s="112" t="s">
        <v>239</v>
      </c>
      <c r="X40" s="394" t="str">
        <f>IF(T40="✓",DBCS($BD40),"")</f>
        <v/>
      </c>
      <c r="Y40" s="394"/>
      <c r="Z40" s="394"/>
      <c r="AA40" s="394"/>
      <c r="AB40" s="394"/>
      <c r="AC40" s="394"/>
      <c r="AD40" s="394"/>
      <c r="AE40" s="394"/>
      <c r="AF40" s="394"/>
      <c r="AG40" s="394"/>
      <c r="AH40" s="394"/>
      <c r="AI40" s="394"/>
      <c r="AJ40" s="394"/>
      <c r="AK40" s="116" t="s">
        <v>240</v>
      </c>
      <c r="AL40" s="110" t="str">
        <f>IF($AY40=2,"✓","")</f>
        <v/>
      </c>
      <c r="AM40" s="53" t="s">
        <v>714</v>
      </c>
      <c r="AN40" s="53"/>
      <c r="AO40" s="69"/>
      <c r="AR40" s="158"/>
      <c r="AS40" s="268" t="str">
        <f>$E40&amp;"有無"</f>
        <v>自覚症状有無</v>
      </c>
      <c r="AT40" s="269"/>
      <c r="AU40" s="269"/>
      <c r="AV40" s="269"/>
      <c r="AW40" s="269"/>
      <c r="AX40" s="270"/>
      <c r="AY40" s="314"/>
      <c r="AZ40" s="315"/>
      <c r="BA40" s="290" t="str">
        <f>$E40</f>
        <v>自覚症状</v>
      </c>
      <c r="BB40" s="291"/>
      <c r="BC40" s="292"/>
      <c r="BD40" s="311"/>
      <c r="BE40" s="312"/>
      <c r="BF40" s="312"/>
      <c r="BG40" s="312"/>
      <c r="BH40" s="312"/>
      <c r="BI40" s="312"/>
      <c r="BJ40" s="312"/>
      <c r="BK40" s="312"/>
      <c r="BL40" s="312"/>
      <c r="BM40" s="312"/>
      <c r="BN40" s="313"/>
      <c r="BO40" s="159"/>
      <c r="BQ40" s="158"/>
      <c r="BR40" s="268" t="str">
        <f>AS40</f>
        <v>自覚症状有無</v>
      </c>
      <c r="BS40" s="269"/>
      <c r="BT40" s="269"/>
      <c r="BU40" s="269"/>
      <c r="BV40" s="269"/>
      <c r="BW40" s="321" t="str">
        <f>IF($AY40="","記載必須","")</f>
        <v>記載必須</v>
      </c>
      <c r="BX40" s="322"/>
      <c r="BY40" s="322"/>
      <c r="BZ40" s="323"/>
      <c r="CA40" s="290" t="str">
        <f>BA40</f>
        <v>自覚症状</v>
      </c>
      <c r="CB40" s="269"/>
      <c r="CC40" s="269"/>
      <c r="CD40" s="269"/>
      <c r="CE40" s="270"/>
      <c r="CF40" s="322" t="str">
        <f>IF(AND($T40="✓",$BD40=""),"記載必須",IF(AND($AL40="✓",$BD40&lt;&gt;""),"記載不要",""))</f>
        <v/>
      </c>
      <c r="CG40" s="322"/>
      <c r="CH40" s="322"/>
      <c r="CI40" s="323"/>
      <c r="CJ40" s="159"/>
    </row>
    <row r="41" spans="2:88" ht="2.4500000000000002" customHeight="1" x14ac:dyDescent="0.15">
      <c r="B41" s="262"/>
      <c r="C41" s="263"/>
      <c r="D41" s="264"/>
      <c r="E41" s="97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9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7"/>
      <c r="AR41" s="158"/>
      <c r="BO41" s="159"/>
      <c r="BQ41" s="158"/>
      <c r="BR41" s="160"/>
      <c r="BS41" s="160"/>
      <c r="BT41" s="160"/>
      <c r="BU41" s="160"/>
      <c r="BV41" s="160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J41" s="159"/>
    </row>
    <row r="42" spans="2:88" ht="2.4500000000000002" customHeight="1" x14ac:dyDescent="0.15">
      <c r="B42" s="262"/>
      <c r="C42" s="263"/>
      <c r="D42" s="264"/>
      <c r="E42" s="6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115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2"/>
      <c r="AR42" s="158"/>
      <c r="BO42" s="159"/>
      <c r="BQ42" s="158"/>
      <c r="BR42" s="160"/>
      <c r="BS42" s="160"/>
      <c r="BT42" s="160"/>
      <c r="BU42" s="160"/>
      <c r="BV42" s="160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J42" s="159"/>
    </row>
    <row r="43" spans="2:88" ht="18" customHeight="1" x14ac:dyDescent="0.15">
      <c r="B43" s="262"/>
      <c r="C43" s="263"/>
      <c r="D43" s="264"/>
      <c r="E43" s="271" t="s">
        <v>210</v>
      </c>
      <c r="F43" s="272"/>
      <c r="G43" s="272"/>
      <c r="H43" s="272"/>
      <c r="I43" s="272"/>
      <c r="J43" s="272"/>
      <c r="K43" s="272"/>
      <c r="L43" s="272"/>
      <c r="M43" s="272"/>
      <c r="N43" s="272"/>
      <c r="O43" s="272"/>
      <c r="P43" s="272"/>
      <c r="Q43" s="272"/>
      <c r="R43" s="283"/>
      <c r="S43" s="95"/>
      <c r="T43" s="110" t="str">
        <f>IF($AY43=1,"✓","")</f>
        <v/>
      </c>
      <c r="U43" s="53" t="s">
        <v>713</v>
      </c>
      <c r="V43" s="53"/>
      <c r="W43" s="112" t="s">
        <v>239</v>
      </c>
      <c r="X43" s="394" t="str">
        <f>IF(T43="✓",DBCS($BD43),"")</f>
        <v/>
      </c>
      <c r="Y43" s="394"/>
      <c r="Z43" s="394"/>
      <c r="AA43" s="394"/>
      <c r="AB43" s="394"/>
      <c r="AC43" s="394"/>
      <c r="AD43" s="394"/>
      <c r="AE43" s="394"/>
      <c r="AF43" s="394"/>
      <c r="AG43" s="394"/>
      <c r="AH43" s="394"/>
      <c r="AI43" s="394"/>
      <c r="AJ43" s="394"/>
      <c r="AK43" s="116" t="s">
        <v>240</v>
      </c>
      <c r="AL43" s="110" t="str">
        <f>IF($AY43=2,"✓","")</f>
        <v/>
      </c>
      <c r="AM43" s="53" t="s">
        <v>714</v>
      </c>
      <c r="AN43" s="53"/>
      <c r="AO43" s="69"/>
      <c r="AR43" s="158"/>
      <c r="AS43" s="268" t="str">
        <f>$E43&amp;"有無"</f>
        <v>他覚症状有無</v>
      </c>
      <c r="AT43" s="269"/>
      <c r="AU43" s="269"/>
      <c r="AV43" s="269"/>
      <c r="AW43" s="269"/>
      <c r="AX43" s="270"/>
      <c r="AY43" s="314"/>
      <c r="AZ43" s="315"/>
      <c r="BA43" s="290" t="str">
        <f>$E43</f>
        <v>他覚症状</v>
      </c>
      <c r="BB43" s="291"/>
      <c r="BC43" s="292"/>
      <c r="BD43" s="311"/>
      <c r="BE43" s="312"/>
      <c r="BF43" s="312"/>
      <c r="BG43" s="312"/>
      <c r="BH43" s="312"/>
      <c r="BI43" s="312"/>
      <c r="BJ43" s="312"/>
      <c r="BK43" s="312"/>
      <c r="BL43" s="312"/>
      <c r="BM43" s="312"/>
      <c r="BN43" s="313"/>
      <c r="BO43" s="159"/>
      <c r="BQ43" s="158"/>
      <c r="BR43" s="268" t="str">
        <f>AS43</f>
        <v>他覚症状有無</v>
      </c>
      <c r="BS43" s="269"/>
      <c r="BT43" s="269"/>
      <c r="BU43" s="269"/>
      <c r="BV43" s="269"/>
      <c r="BW43" s="321" t="str">
        <f>IF($AY43="","記載必須","")</f>
        <v>記載必須</v>
      </c>
      <c r="BX43" s="322"/>
      <c r="BY43" s="322"/>
      <c r="BZ43" s="323"/>
      <c r="CA43" s="290" t="str">
        <f>BA43</f>
        <v>他覚症状</v>
      </c>
      <c r="CB43" s="269"/>
      <c r="CC43" s="269"/>
      <c r="CD43" s="269"/>
      <c r="CE43" s="270"/>
      <c r="CF43" s="322" t="str">
        <f>IF(AND($T43="✓",$BD43=""),"記載必須",IF(AND($AL43="✓",$BD43&lt;&gt;""),"記載不要",""))</f>
        <v/>
      </c>
      <c r="CG43" s="322"/>
      <c r="CH43" s="322"/>
      <c r="CI43" s="323"/>
      <c r="CJ43" s="159"/>
    </row>
    <row r="44" spans="2:88" ht="2.4500000000000002" customHeight="1" x14ac:dyDescent="0.15">
      <c r="B44" s="265"/>
      <c r="C44" s="266"/>
      <c r="D44" s="267"/>
      <c r="E44" s="97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9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7"/>
      <c r="AR44" s="158"/>
      <c r="BO44" s="159"/>
      <c r="BQ44" s="158"/>
      <c r="BR44" s="160"/>
      <c r="BS44" s="160"/>
      <c r="BT44" s="160"/>
      <c r="BU44" s="160"/>
      <c r="BV44" s="160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J44" s="159"/>
    </row>
    <row r="45" spans="2:88" ht="2.4500000000000002" customHeight="1" x14ac:dyDescent="0.15">
      <c r="B45" s="259" t="s">
        <v>211</v>
      </c>
      <c r="C45" s="260"/>
      <c r="D45" s="261"/>
      <c r="E45" s="6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5"/>
      <c r="T45" s="53"/>
      <c r="U45" s="53"/>
      <c r="V45" s="114"/>
      <c r="W45" s="114"/>
      <c r="X45" s="114"/>
      <c r="Y45" s="186"/>
      <c r="Z45" s="106"/>
      <c r="AA45" s="106"/>
      <c r="AB45" s="61"/>
      <c r="AC45" s="61"/>
      <c r="AD45" s="61"/>
      <c r="AE45" s="61"/>
      <c r="AF45" s="61"/>
      <c r="AG45" s="61"/>
      <c r="AH45" s="106"/>
      <c r="AI45" s="106"/>
      <c r="AJ45" s="106"/>
      <c r="AK45" s="106"/>
      <c r="AL45" s="61"/>
      <c r="AM45" s="61"/>
      <c r="AN45" s="61"/>
      <c r="AO45" s="62"/>
      <c r="AR45" s="158"/>
      <c r="BO45" s="159"/>
      <c r="BQ45" s="158"/>
      <c r="BR45" s="160"/>
      <c r="BS45" s="160"/>
      <c r="BT45" s="160"/>
      <c r="BU45" s="160"/>
      <c r="BV45" s="160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J45" s="159"/>
    </row>
    <row r="46" spans="2:88" ht="18" customHeight="1" x14ac:dyDescent="0.15">
      <c r="B46" s="262"/>
      <c r="C46" s="263"/>
      <c r="D46" s="264"/>
      <c r="E46" s="271" t="s">
        <v>212</v>
      </c>
      <c r="F46" s="272"/>
      <c r="G46" s="272"/>
      <c r="H46" s="272"/>
      <c r="I46" s="272"/>
      <c r="J46" s="199"/>
      <c r="K46" s="199"/>
      <c r="L46" s="199"/>
      <c r="M46" s="199"/>
      <c r="N46" s="199"/>
      <c r="O46" s="199"/>
      <c r="P46" s="199"/>
      <c r="Q46" s="199"/>
      <c r="R46" s="201" t="s">
        <v>517</v>
      </c>
      <c r="S46" s="95"/>
      <c r="T46" s="53"/>
      <c r="U46" s="53"/>
      <c r="V46" s="107" t="str">
        <f>IF($AY46="","",IF(LEN(TEXT($AY46,"0"))=3,LEFT(TEXT($AY46,"0"),1),""))</f>
        <v/>
      </c>
      <c r="W46" s="176" t="str">
        <f>IF($AY46="","",IF(LEN(TEXT($AY46,"0"))=3,MID(TEXT($AY46,"0"),2,1),IF(LEN(TEXT($AY46,"0"))=2,MID(TEXT($AY46,"0"),1,1),"")))</f>
        <v/>
      </c>
      <c r="X46" s="109" t="str">
        <f>IF($AY46="","",IF(TEXT($AY46,"0")="","",RIGHT(TEXT($AY46,"0"),1)))</f>
        <v/>
      </c>
      <c r="Y46" s="186"/>
      <c r="Z46" s="116" t="s">
        <v>213</v>
      </c>
      <c r="AA46" s="116"/>
      <c r="AB46" s="53"/>
      <c r="AI46" s="53"/>
      <c r="AJ46" s="53"/>
      <c r="AK46" s="53"/>
      <c r="AM46" s="53"/>
      <c r="AN46" s="53"/>
      <c r="AO46" s="190"/>
      <c r="AR46" s="158"/>
      <c r="AS46" s="268" t="str">
        <f>$E46</f>
        <v>収縮期血圧</v>
      </c>
      <c r="AT46" s="269"/>
      <c r="AU46" s="269"/>
      <c r="AV46" s="269"/>
      <c r="AW46" s="269"/>
      <c r="AX46" s="270"/>
      <c r="AY46" s="316"/>
      <c r="AZ46" s="317"/>
      <c r="BA46" s="317"/>
      <c r="BB46" s="317"/>
      <c r="BC46" s="318"/>
      <c r="BD46" s="180" t="str">
        <f>$Z46</f>
        <v>mmHg</v>
      </c>
      <c r="BE46" s="182"/>
      <c r="BO46" s="159"/>
      <c r="BQ46" s="158"/>
      <c r="BR46" s="268" t="str">
        <f>AS46</f>
        <v>収縮期血圧</v>
      </c>
      <c r="BS46" s="269"/>
      <c r="BT46" s="269"/>
      <c r="BU46" s="269"/>
      <c r="BV46" s="269"/>
      <c r="BW46" s="321" t="str">
        <f>IF($AY46="","記載必須","")</f>
        <v>記載必須</v>
      </c>
      <c r="BX46" s="322"/>
      <c r="BY46" s="322"/>
      <c r="BZ46" s="322"/>
      <c r="CA46" s="322"/>
      <c r="CB46" s="322"/>
      <c r="CC46" s="322"/>
      <c r="CD46" s="322"/>
      <c r="CE46" s="322"/>
      <c r="CF46" s="322"/>
      <c r="CG46" s="322"/>
      <c r="CH46" s="322"/>
      <c r="CI46" s="323"/>
      <c r="CJ46" s="159"/>
    </row>
    <row r="47" spans="2:88" ht="2.4500000000000002" customHeight="1" x14ac:dyDescent="0.15">
      <c r="B47" s="262"/>
      <c r="C47" s="263"/>
      <c r="D47" s="264"/>
      <c r="E47" s="97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9"/>
      <c r="T47" s="66"/>
      <c r="U47" s="66"/>
      <c r="V47" s="101"/>
      <c r="W47" s="101"/>
      <c r="X47" s="101"/>
      <c r="Y47" s="101"/>
      <c r="Z47" s="113"/>
      <c r="AA47" s="113"/>
      <c r="AB47" s="66"/>
      <c r="AC47" s="66"/>
      <c r="AD47" s="66"/>
      <c r="AE47" s="66"/>
      <c r="AF47" s="66"/>
      <c r="AG47" s="66"/>
      <c r="AH47" s="113"/>
      <c r="AI47" s="113"/>
      <c r="AJ47" s="113"/>
      <c r="AK47" s="113"/>
      <c r="AL47" s="66"/>
      <c r="AM47" s="66"/>
      <c r="AN47" s="66"/>
      <c r="AO47" s="67"/>
      <c r="AR47" s="158"/>
      <c r="BO47" s="159"/>
      <c r="BQ47" s="158"/>
      <c r="BR47" s="160"/>
      <c r="BS47" s="160"/>
      <c r="BT47" s="160"/>
      <c r="BU47" s="160"/>
      <c r="BV47" s="160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J47" s="159"/>
    </row>
    <row r="48" spans="2:88" ht="2.4500000000000002" customHeight="1" x14ac:dyDescent="0.15">
      <c r="B48" s="262"/>
      <c r="C48" s="263"/>
      <c r="D48" s="264"/>
      <c r="E48" s="6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115"/>
      <c r="T48" s="61"/>
      <c r="U48" s="61"/>
      <c r="V48" s="103"/>
      <c r="W48" s="103"/>
      <c r="X48" s="103"/>
      <c r="Y48" s="103"/>
      <c r="Z48" s="106"/>
      <c r="AA48" s="106"/>
      <c r="AB48" s="61"/>
      <c r="AC48" s="61"/>
      <c r="AD48" s="61"/>
      <c r="AE48" s="61"/>
      <c r="AF48" s="61"/>
      <c r="AG48" s="61"/>
      <c r="AH48" s="106"/>
      <c r="AI48" s="106"/>
      <c r="AJ48" s="106"/>
      <c r="AK48" s="106"/>
      <c r="AL48" s="61"/>
      <c r="AM48" s="61"/>
      <c r="AN48" s="61"/>
      <c r="AO48" s="62"/>
      <c r="AR48" s="158"/>
      <c r="BO48" s="159"/>
      <c r="BQ48" s="158"/>
      <c r="BR48" s="160"/>
      <c r="BS48" s="160"/>
      <c r="BT48" s="160"/>
      <c r="BU48" s="160"/>
      <c r="BV48" s="160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J48" s="159"/>
    </row>
    <row r="49" spans="2:88" ht="18" customHeight="1" x14ac:dyDescent="0.15">
      <c r="B49" s="262"/>
      <c r="C49" s="263"/>
      <c r="D49" s="264"/>
      <c r="E49" s="271" t="s">
        <v>214</v>
      </c>
      <c r="F49" s="272"/>
      <c r="G49" s="272"/>
      <c r="H49" s="272"/>
      <c r="I49" s="272"/>
      <c r="J49" s="199"/>
      <c r="K49" s="199"/>
      <c r="L49" s="199"/>
      <c r="M49" s="199"/>
      <c r="N49" s="199"/>
      <c r="O49" s="199"/>
      <c r="P49" s="199"/>
      <c r="Q49" s="199"/>
      <c r="R49" s="201" t="s">
        <v>518</v>
      </c>
      <c r="S49" s="95"/>
      <c r="T49" s="53"/>
      <c r="U49" s="53"/>
      <c r="V49" s="107" t="str">
        <f>IF($AY49="","",IF(LEN(TEXT($AY49,"0"))=3,LEFT(TEXT($AY49,"0"),1),""))</f>
        <v/>
      </c>
      <c r="W49" s="176" t="str">
        <f>IF($AY49="","",IF(LEN(TEXT($AY49,"0"))=3,MID(TEXT($AY49,"0"),2,1),IF(LEN(TEXT($AY49,"0"))=2,MID(TEXT($AY49,"0"),1,1),"")))</f>
        <v/>
      </c>
      <c r="X49" s="109" t="str">
        <f>IF($AY49="","",IF(TEXT($AY49,"0")="","",RIGHT(TEXT($AY49,"0"),1)))</f>
        <v/>
      </c>
      <c r="Y49" s="186"/>
      <c r="Z49" s="116" t="s">
        <v>213</v>
      </c>
      <c r="AA49" s="116"/>
      <c r="AB49" s="53"/>
      <c r="AC49" s="53"/>
      <c r="AD49" s="117"/>
      <c r="AE49" s="117"/>
      <c r="AF49" s="117"/>
      <c r="AG49" s="53"/>
      <c r="AH49" s="53"/>
      <c r="AI49" s="53"/>
      <c r="AJ49" s="116"/>
      <c r="AK49" s="53"/>
      <c r="AL49" s="53"/>
      <c r="AM49" s="53"/>
      <c r="AN49" s="53"/>
      <c r="AO49" s="69"/>
      <c r="AR49" s="158"/>
      <c r="AS49" s="268" t="str">
        <f>$E49</f>
        <v>拡張期血圧</v>
      </c>
      <c r="AT49" s="269"/>
      <c r="AU49" s="269"/>
      <c r="AV49" s="269"/>
      <c r="AW49" s="269"/>
      <c r="AX49" s="270"/>
      <c r="AY49" s="316"/>
      <c r="AZ49" s="317"/>
      <c r="BA49" s="317"/>
      <c r="BB49" s="317"/>
      <c r="BC49" s="318"/>
      <c r="BD49" s="180" t="str">
        <f>$Z49</f>
        <v>mmHg</v>
      </c>
      <c r="BE49" s="182"/>
      <c r="BG49" s="180"/>
      <c r="BH49" s="180"/>
      <c r="BI49" s="180"/>
      <c r="BJ49" s="180"/>
      <c r="BO49" s="159"/>
      <c r="BQ49" s="158"/>
      <c r="BR49" s="268" t="str">
        <f>AS49</f>
        <v>拡張期血圧</v>
      </c>
      <c r="BS49" s="269"/>
      <c r="BT49" s="269"/>
      <c r="BU49" s="269"/>
      <c r="BV49" s="269"/>
      <c r="BW49" s="321" t="str">
        <f>IF($AY49="","記載必須","")</f>
        <v>記載必須</v>
      </c>
      <c r="BX49" s="322"/>
      <c r="BY49" s="322"/>
      <c r="BZ49" s="322"/>
      <c r="CA49" s="322"/>
      <c r="CB49" s="322"/>
      <c r="CC49" s="322"/>
      <c r="CD49" s="322"/>
      <c r="CE49" s="322"/>
      <c r="CF49" s="322"/>
      <c r="CG49" s="322"/>
      <c r="CH49" s="322"/>
      <c r="CI49" s="323"/>
      <c r="CJ49" s="159"/>
    </row>
    <row r="50" spans="2:88" ht="2.4500000000000002" customHeight="1" x14ac:dyDescent="0.15">
      <c r="B50" s="265"/>
      <c r="C50" s="266"/>
      <c r="D50" s="267"/>
      <c r="E50" s="97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5"/>
      <c r="T50" s="53"/>
      <c r="U50" s="53"/>
      <c r="V50" s="186"/>
      <c r="W50" s="186"/>
      <c r="X50" s="186"/>
      <c r="Y50" s="186"/>
      <c r="Z50" s="113"/>
      <c r="AA50" s="113"/>
      <c r="AB50" s="66"/>
      <c r="AC50" s="66"/>
      <c r="AD50" s="66"/>
      <c r="AE50" s="66"/>
      <c r="AF50" s="66"/>
      <c r="AG50" s="66"/>
      <c r="AH50" s="113"/>
      <c r="AI50" s="113"/>
      <c r="AJ50" s="113"/>
      <c r="AK50" s="113"/>
      <c r="AL50" s="66"/>
      <c r="AM50" s="66"/>
      <c r="AN50" s="66"/>
      <c r="AO50" s="67"/>
      <c r="AR50" s="158"/>
      <c r="BO50" s="159"/>
      <c r="BQ50" s="158"/>
      <c r="BR50" s="160"/>
      <c r="BS50" s="160"/>
      <c r="BT50" s="160"/>
      <c r="BU50" s="160"/>
      <c r="BV50" s="160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J50" s="159"/>
    </row>
    <row r="51" spans="2:88" ht="2.4500000000000002" customHeight="1" x14ac:dyDescent="0.15">
      <c r="B51" s="259" t="s">
        <v>503</v>
      </c>
      <c r="C51" s="260"/>
      <c r="D51" s="261"/>
      <c r="E51" s="6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115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106"/>
      <c r="AI51" s="106"/>
      <c r="AJ51" s="106"/>
      <c r="AK51" s="106"/>
      <c r="AL51" s="61"/>
      <c r="AM51" s="61"/>
      <c r="AN51" s="61"/>
      <c r="AO51" s="62"/>
      <c r="AR51" s="158"/>
      <c r="BO51" s="159"/>
      <c r="BQ51" s="158"/>
      <c r="BR51" s="160"/>
      <c r="BS51" s="160"/>
      <c r="BT51" s="160"/>
      <c r="BU51" s="160"/>
      <c r="BV51" s="160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J51" s="159"/>
    </row>
    <row r="52" spans="2:88" ht="18" customHeight="1" x14ac:dyDescent="0.15">
      <c r="B52" s="262"/>
      <c r="C52" s="263"/>
      <c r="D52" s="264"/>
      <c r="E52" s="271" t="s">
        <v>352</v>
      </c>
      <c r="F52" s="272"/>
      <c r="G52" s="272"/>
      <c r="H52" s="272"/>
      <c r="I52" s="272"/>
      <c r="J52" s="272"/>
      <c r="K52" s="272"/>
      <c r="L52" s="272"/>
      <c r="M52" s="272"/>
      <c r="N52" s="272"/>
      <c r="O52" s="272"/>
      <c r="P52" s="272"/>
      <c r="Q52" s="272"/>
      <c r="R52" s="283"/>
      <c r="S52" s="95"/>
      <c r="T52" s="110" t="str">
        <f>IF($AY52=1,"✓","")</f>
        <v/>
      </c>
      <c r="U52" s="53" t="s">
        <v>710</v>
      </c>
      <c r="V52" s="53"/>
      <c r="W52" s="53"/>
      <c r="X52" s="53"/>
      <c r="Y52" s="53"/>
      <c r="Z52" s="110" t="str">
        <f>IF($AY52=2,"✓","")</f>
        <v/>
      </c>
      <c r="AA52" s="53" t="s">
        <v>711</v>
      </c>
      <c r="AB52" s="53"/>
      <c r="AC52" s="53"/>
      <c r="AD52" s="53"/>
      <c r="AE52" s="53"/>
      <c r="AF52" s="53"/>
      <c r="AG52" s="53"/>
      <c r="AH52" s="53"/>
      <c r="AI52" s="53"/>
      <c r="AJ52" s="110" t="str">
        <f>IF($AY52=3,"✓","")</f>
        <v/>
      </c>
      <c r="AK52" s="53" t="s">
        <v>712</v>
      </c>
      <c r="AL52" s="116"/>
      <c r="AM52" s="116"/>
      <c r="AN52" s="53"/>
      <c r="AO52" s="69"/>
      <c r="AR52" s="158"/>
      <c r="AS52" s="268" t="str">
        <f>$E52</f>
        <v>採血時間（食後）</v>
      </c>
      <c r="AT52" s="269"/>
      <c r="AU52" s="269"/>
      <c r="AV52" s="269"/>
      <c r="AW52" s="269"/>
      <c r="AX52" s="269"/>
      <c r="AY52" s="316"/>
      <c r="AZ52" s="317"/>
      <c r="BA52" s="317"/>
      <c r="BB52" s="317"/>
      <c r="BC52" s="318"/>
      <c r="BD52" s="199"/>
      <c r="BE52" s="199"/>
      <c r="BF52" s="199"/>
      <c r="BG52" s="199"/>
      <c r="BH52" s="199"/>
      <c r="BI52" s="199"/>
      <c r="BJ52" s="199"/>
      <c r="BK52" s="199"/>
      <c r="BO52" s="159"/>
      <c r="BQ52" s="158"/>
      <c r="BR52" s="268" t="str">
        <f>AS52</f>
        <v>採血時間（食後）</v>
      </c>
      <c r="BS52" s="269"/>
      <c r="BT52" s="269"/>
      <c r="BU52" s="269"/>
      <c r="BV52" s="269"/>
      <c r="BW52" s="321" t="str">
        <f>IF(AND($T$52="",$Z$52="",$AJ$52=""),"記載必須",IF(AND($AJ$52="✓",$AY$85=""),"HbA1c記載必須",""))</f>
        <v>記載必須</v>
      </c>
      <c r="BX52" s="322"/>
      <c r="BY52" s="322"/>
      <c r="BZ52" s="322"/>
      <c r="CA52" s="322"/>
      <c r="CB52" s="322"/>
      <c r="CC52" s="322"/>
      <c r="CD52" s="322"/>
      <c r="CE52" s="322"/>
      <c r="CF52" s="322"/>
      <c r="CG52" s="322"/>
      <c r="CH52" s="322"/>
      <c r="CI52" s="323"/>
      <c r="CJ52" s="159"/>
    </row>
    <row r="53" spans="2:88" ht="2.4500000000000002" customHeight="1" x14ac:dyDescent="0.15">
      <c r="B53" s="265"/>
      <c r="C53" s="266"/>
      <c r="D53" s="267"/>
      <c r="E53" s="97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9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6"/>
      <c r="AH53" s="113"/>
      <c r="AI53" s="113"/>
      <c r="AJ53" s="113"/>
      <c r="AK53" s="113"/>
      <c r="AL53" s="66"/>
      <c r="AM53" s="66"/>
      <c r="AN53" s="66"/>
      <c r="AO53" s="67"/>
      <c r="AR53" s="158"/>
      <c r="BO53" s="159"/>
      <c r="BQ53" s="158"/>
      <c r="BR53" s="160"/>
      <c r="BS53" s="160"/>
      <c r="BT53" s="160"/>
      <c r="BU53" s="160"/>
      <c r="BV53" s="160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J53" s="159"/>
    </row>
    <row r="54" spans="2:88" ht="2.4500000000000002" customHeight="1" x14ac:dyDescent="0.15">
      <c r="B54" s="250" t="s">
        <v>504</v>
      </c>
      <c r="C54" s="260"/>
      <c r="D54" s="261"/>
      <c r="E54" s="60"/>
      <c r="F54" s="90"/>
      <c r="G54" s="90"/>
      <c r="H54" s="90"/>
      <c r="I54" s="90"/>
      <c r="J54" s="90"/>
      <c r="K54" s="90"/>
      <c r="L54" s="211"/>
      <c r="M54" s="211"/>
      <c r="N54" s="211"/>
      <c r="O54" s="211"/>
      <c r="P54" s="211"/>
      <c r="Q54" s="211"/>
      <c r="R54" s="212"/>
      <c r="S54" s="95"/>
      <c r="T54" s="53"/>
      <c r="U54" s="186"/>
      <c r="V54" s="186"/>
      <c r="W54" s="186"/>
      <c r="X54" s="186"/>
      <c r="Y54" s="186"/>
      <c r="Z54" s="61"/>
      <c r="AA54" s="61"/>
      <c r="AB54" s="61"/>
      <c r="AC54" s="61"/>
      <c r="AD54" s="61"/>
      <c r="AE54" s="61"/>
      <c r="AF54" s="61"/>
      <c r="AG54" s="61"/>
      <c r="AH54" s="106"/>
      <c r="AI54" s="106"/>
      <c r="AJ54" s="106"/>
      <c r="AK54" s="106"/>
      <c r="AL54" s="61"/>
      <c r="AM54" s="61"/>
      <c r="AN54" s="61"/>
      <c r="AO54" s="62"/>
      <c r="AR54" s="158"/>
      <c r="BO54" s="159"/>
      <c r="BQ54" s="158"/>
      <c r="BR54" s="160"/>
      <c r="BS54" s="160"/>
      <c r="BT54" s="160"/>
      <c r="BU54" s="160"/>
      <c r="BV54" s="160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J54" s="159"/>
    </row>
    <row r="55" spans="2:88" ht="18" customHeight="1" x14ac:dyDescent="0.15">
      <c r="B55" s="262"/>
      <c r="C55" s="263"/>
      <c r="D55" s="264"/>
      <c r="E55" s="271" t="str">
        <f>IF($T$52="✓","空腹時中性脂肪",IF(OR($Z$52="✓",$AJ$52="✓"),"随時中性脂肪","中性脂肪"))</f>
        <v>中性脂肪</v>
      </c>
      <c r="F55" s="272"/>
      <c r="G55" s="272"/>
      <c r="H55" s="272"/>
      <c r="I55" s="272"/>
      <c r="J55" s="272"/>
      <c r="K55" s="272"/>
      <c r="L55" s="210"/>
      <c r="M55" s="210"/>
      <c r="N55" s="210"/>
      <c r="O55" s="210"/>
      <c r="P55" s="210"/>
      <c r="Q55" s="210"/>
      <c r="R55" s="201" t="s">
        <v>519</v>
      </c>
      <c r="S55" s="95"/>
      <c r="T55" s="53"/>
      <c r="U55" s="107" t="str">
        <f>IF($AY55="","",IF(LEN(TEXT($AY55,"0"))=4,LEFT(TEXT($AY55,"0"),1),""))</f>
        <v/>
      </c>
      <c r="V55" s="108" t="str">
        <f>IF($AY55="","",IF(LEN(TEXT($AY55,"0"))=4,MID(TEXT($AY55,"0"),2,1),IF(LEN(TEXT($AY55,"0"))=3,MID(TEXT($AY55,"0"),1,1),"")))</f>
        <v/>
      </c>
      <c r="W55" s="176" t="str">
        <f>IF($AY55="","",IF(LEN(TEXT($AY55,"0"))=4,MID(TEXT($AY55,"0"),3,1),IF(LEN(TEXT($AY55,"0"))=3,MID(TEXT($AY55,"0"),2,1),IF(LEN(TEXT($AY55,"0"))=2,MID(TEXT($AY55,"0"),1,1),""))))</f>
        <v/>
      </c>
      <c r="X55" s="109" t="str">
        <f>IF($AY55="","",IF(TEXT($AY55,"0")="","",RIGHT(TEXT($AY55,"0"),1)))</f>
        <v/>
      </c>
      <c r="Y55" s="186"/>
      <c r="Z55" s="53" t="s">
        <v>215</v>
      </c>
      <c r="AA55" s="53"/>
      <c r="AB55" s="53"/>
      <c r="AM55" s="53"/>
      <c r="AN55" s="53"/>
      <c r="AO55" s="190"/>
      <c r="AR55" s="158"/>
      <c r="AS55" s="268" t="str">
        <f>$E55</f>
        <v>中性脂肪</v>
      </c>
      <c r="AT55" s="269"/>
      <c r="AU55" s="269"/>
      <c r="AV55" s="269"/>
      <c r="AW55" s="269"/>
      <c r="AX55" s="270"/>
      <c r="AY55" s="316"/>
      <c r="AZ55" s="317"/>
      <c r="BA55" s="317"/>
      <c r="BB55" s="317"/>
      <c r="BC55" s="318"/>
      <c r="BD55" s="180" t="str">
        <f>$Z55</f>
        <v>mg/dl</v>
      </c>
      <c r="BE55" s="182"/>
      <c r="BG55" s="184"/>
      <c r="BH55" s="184"/>
      <c r="BI55" s="184"/>
      <c r="BJ55" s="184"/>
      <c r="BK55" s="184"/>
      <c r="BL55" s="184"/>
      <c r="BM55" s="184"/>
      <c r="BN55" s="184"/>
      <c r="BO55" s="159"/>
      <c r="BQ55" s="158"/>
      <c r="BR55" s="268" t="str">
        <f>AS55</f>
        <v>中性脂肪</v>
      </c>
      <c r="BS55" s="269"/>
      <c r="BT55" s="269"/>
      <c r="BU55" s="269"/>
      <c r="BV55" s="269"/>
      <c r="BW55" s="321" t="str">
        <f>IF($AY55="","記載必須","")</f>
        <v>記載必須</v>
      </c>
      <c r="BX55" s="322"/>
      <c r="BY55" s="322"/>
      <c r="BZ55" s="322"/>
      <c r="CA55" s="322"/>
      <c r="CB55" s="322"/>
      <c r="CC55" s="322"/>
      <c r="CD55" s="322"/>
      <c r="CE55" s="322"/>
      <c r="CF55" s="322"/>
      <c r="CG55" s="322"/>
      <c r="CH55" s="322"/>
      <c r="CI55" s="323"/>
      <c r="CJ55" s="159"/>
    </row>
    <row r="56" spans="2:88" ht="2.4500000000000002" customHeight="1" x14ac:dyDescent="0.15">
      <c r="B56" s="262"/>
      <c r="C56" s="263"/>
      <c r="D56" s="264"/>
      <c r="E56" s="97"/>
      <c r="F56" s="98"/>
      <c r="G56" s="98"/>
      <c r="H56" s="98"/>
      <c r="I56" s="98"/>
      <c r="J56" s="98"/>
      <c r="K56" s="98"/>
      <c r="L56" s="213"/>
      <c r="M56" s="213"/>
      <c r="N56" s="213"/>
      <c r="O56" s="213"/>
      <c r="P56" s="213"/>
      <c r="Q56" s="213"/>
      <c r="R56" s="214"/>
      <c r="S56" s="99"/>
      <c r="T56" s="66"/>
      <c r="U56" s="101"/>
      <c r="V56" s="101"/>
      <c r="W56" s="101"/>
      <c r="X56" s="101"/>
      <c r="Y56" s="101"/>
      <c r="Z56" s="66"/>
      <c r="AA56" s="66"/>
      <c r="AB56" s="66"/>
      <c r="AC56" s="66"/>
      <c r="AD56" s="66"/>
      <c r="AE56" s="66"/>
      <c r="AF56" s="66"/>
      <c r="AG56" s="66"/>
      <c r="AH56" s="113"/>
      <c r="AI56" s="113"/>
      <c r="AJ56" s="113"/>
      <c r="AK56" s="113"/>
      <c r="AL56" s="66"/>
      <c r="AM56" s="66"/>
      <c r="AN56" s="66"/>
      <c r="AO56" s="67"/>
      <c r="AR56" s="158"/>
      <c r="BO56" s="159"/>
      <c r="BQ56" s="158"/>
      <c r="BR56" s="160"/>
      <c r="BS56" s="160"/>
      <c r="BT56" s="160"/>
      <c r="BU56" s="160"/>
      <c r="BV56" s="160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J56" s="159"/>
    </row>
    <row r="57" spans="2:88" ht="2.4500000000000002" customHeight="1" x14ac:dyDescent="0.15">
      <c r="B57" s="262"/>
      <c r="C57" s="263"/>
      <c r="D57" s="264"/>
      <c r="E57" s="6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115"/>
      <c r="T57" s="61"/>
      <c r="U57" s="61"/>
      <c r="V57" s="103"/>
      <c r="W57" s="103"/>
      <c r="X57" s="103"/>
      <c r="Y57" s="103"/>
      <c r="Z57" s="61"/>
      <c r="AA57" s="61"/>
      <c r="AB57" s="61"/>
      <c r="AC57" s="61"/>
      <c r="AD57" s="61"/>
      <c r="AE57" s="61"/>
      <c r="AF57" s="61"/>
      <c r="AG57" s="61"/>
      <c r="AH57" s="106"/>
      <c r="AI57" s="106"/>
      <c r="AJ57" s="106"/>
      <c r="AK57" s="106"/>
      <c r="AL57" s="61"/>
      <c r="AM57" s="61"/>
      <c r="AN57" s="61"/>
      <c r="AO57" s="62"/>
      <c r="AR57" s="158"/>
      <c r="BO57" s="159"/>
      <c r="BQ57" s="158"/>
      <c r="BR57" s="160"/>
      <c r="BS57" s="160"/>
      <c r="BT57" s="160"/>
      <c r="BU57" s="160"/>
      <c r="BV57" s="160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J57" s="159"/>
    </row>
    <row r="58" spans="2:88" ht="18" customHeight="1" x14ac:dyDescent="0.15">
      <c r="B58" s="262"/>
      <c r="C58" s="263"/>
      <c r="D58" s="264"/>
      <c r="E58" s="271" t="s">
        <v>216</v>
      </c>
      <c r="F58" s="272"/>
      <c r="G58" s="272"/>
      <c r="H58" s="272"/>
      <c r="I58" s="272"/>
      <c r="J58" s="272"/>
      <c r="K58" s="272"/>
      <c r="L58" s="272"/>
      <c r="M58" s="199"/>
      <c r="N58" s="199"/>
      <c r="O58" s="199"/>
      <c r="P58" s="199"/>
      <c r="Q58" s="199"/>
      <c r="R58" s="201"/>
      <c r="S58" s="95"/>
      <c r="T58" s="53"/>
      <c r="U58" s="53"/>
      <c r="V58" s="107" t="str">
        <f>IF($AY58="","",IF(LEN(TEXT($AY58,"0"))=3,LEFT(TEXT($AY58,"0"),1),""))</f>
        <v/>
      </c>
      <c r="W58" s="176" t="str">
        <f>IF($AY58="","",IF(LEN(TEXT($AY58,"0"))=3,MID(TEXT($AY58,"0"),2,1),IF(LEN(TEXT($AY58,"0"))=2,MID(TEXT($AY58,"0"),1,1),"")))</f>
        <v/>
      </c>
      <c r="X58" s="109" t="str">
        <f>IF($AY58="","",IF(TEXT($AY58,"0")="","",RIGHT(TEXT($AY58,"0"),1)))</f>
        <v/>
      </c>
      <c r="Y58" s="186"/>
      <c r="Z58" s="53" t="s">
        <v>215</v>
      </c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53"/>
      <c r="AN58" s="53"/>
      <c r="AO58" s="69"/>
      <c r="AR58" s="158"/>
      <c r="AS58" s="268" t="str">
        <f>$E58</f>
        <v>HDL-コレステロール</v>
      </c>
      <c r="AT58" s="269"/>
      <c r="AU58" s="269"/>
      <c r="AV58" s="269"/>
      <c r="AW58" s="269"/>
      <c r="AX58" s="270"/>
      <c r="AY58" s="316"/>
      <c r="AZ58" s="317"/>
      <c r="BA58" s="317"/>
      <c r="BB58" s="317"/>
      <c r="BC58" s="318"/>
      <c r="BD58" s="180" t="str">
        <f>$Z58</f>
        <v>mg/dl</v>
      </c>
      <c r="BE58" s="182"/>
      <c r="BG58" s="180"/>
      <c r="BH58" s="180"/>
      <c r="BI58" s="180"/>
      <c r="BJ58" s="180"/>
      <c r="BO58" s="159"/>
      <c r="BQ58" s="158"/>
      <c r="BR58" s="268" t="str">
        <f>AS58</f>
        <v>HDL-コレステロール</v>
      </c>
      <c r="BS58" s="269"/>
      <c r="BT58" s="269"/>
      <c r="BU58" s="269"/>
      <c r="BV58" s="269"/>
      <c r="BW58" s="321" t="str">
        <f>IF($AY58="","記載必須","")</f>
        <v>記載必須</v>
      </c>
      <c r="BX58" s="322"/>
      <c r="BY58" s="322"/>
      <c r="BZ58" s="322"/>
      <c r="CA58" s="322"/>
      <c r="CB58" s="322"/>
      <c r="CC58" s="322"/>
      <c r="CD58" s="322"/>
      <c r="CE58" s="322"/>
      <c r="CF58" s="322"/>
      <c r="CG58" s="322"/>
      <c r="CH58" s="322"/>
      <c r="CI58" s="323"/>
      <c r="CJ58" s="159"/>
    </row>
    <row r="59" spans="2:88" ht="2.4500000000000002" customHeight="1" x14ac:dyDescent="0.15">
      <c r="B59" s="262"/>
      <c r="C59" s="263"/>
      <c r="D59" s="264"/>
      <c r="E59" s="97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9"/>
      <c r="T59" s="66"/>
      <c r="U59" s="66"/>
      <c r="V59" s="101"/>
      <c r="W59" s="101"/>
      <c r="X59" s="101"/>
      <c r="Y59" s="101"/>
      <c r="Z59" s="66"/>
      <c r="AA59" s="66"/>
      <c r="AB59" s="66"/>
      <c r="AC59" s="66"/>
      <c r="AD59" s="66"/>
      <c r="AE59" s="66"/>
      <c r="AF59" s="66"/>
      <c r="AG59" s="66"/>
      <c r="AH59" s="113"/>
      <c r="AI59" s="113"/>
      <c r="AJ59" s="113"/>
      <c r="AK59" s="113"/>
      <c r="AL59" s="66"/>
      <c r="AM59" s="66"/>
      <c r="AN59" s="66"/>
      <c r="AO59" s="67"/>
      <c r="AR59" s="158"/>
      <c r="BO59" s="159"/>
      <c r="BQ59" s="158"/>
      <c r="BR59" s="160"/>
      <c r="BS59" s="160"/>
      <c r="BT59" s="160"/>
      <c r="BU59" s="160"/>
      <c r="BV59" s="160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J59" s="159"/>
    </row>
    <row r="60" spans="2:88" ht="2.4500000000000002" customHeight="1" x14ac:dyDescent="0.15">
      <c r="B60" s="262"/>
      <c r="C60" s="263"/>
      <c r="D60" s="264"/>
      <c r="E60" s="6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115"/>
      <c r="T60" s="61"/>
      <c r="U60" s="61"/>
      <c r="V60" s="103"/>
      <c r="W60" s="103"/>
      <c r="X60" s="103"/>
      <c r="Y60" s="103"/>
      <c r="Z60" s="61"/>
      <c r="AA60" s="61"/>
      <c r="AB60" s="61"/>
      <c r="AC60" s="61"/>
      <c r="AD60" s="61"/>
      <c r="AE60" s="61"/>
      <c r="AF60" s="61"/>
      <c r="AG60" s="61"/>
      <c r="AH60" s="106"/>
      <c r="AI60" s="106"/>
      <c r="AJ60" s="106"/>
      <c r="AK60" s="106"/>
      <c r="AL60" s="61"/>
      <c r="AM60" s="61"/>
      <c r="AN60" s="61"/>
      <c r="AO60" s="62"/>
      <c r="AR60" s="158"/>
      <c r="BO60" s="159"/>
      <c r="BQ60" s="158"/>
      <c r="BR60" s="160"/>
      <c r="BS60" s="160"/>
      <c r="BT60" s="160"/>
      <c r="BU60" s="160"/>
      <c r="BV60" s="160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J60" s="159"/>
    </row>
    <row r="61" spans="2:88" ht="18" customHeight="1" x14ac:dyDescent="0.15">
      <c r="B61" s="262"/>
      <c r="C61" s="263"/>
      <c r="D61" s="264"/>
      <c r="E61" s="271" t="s">
        <v>509</v>
      </c>
      <c r="F61" s="272"/>
      <c r="G61" s="272"/>
      <c r="H61" s="272"/>
      <c r="I61" s="272"/>
      <c r="J61" s="272"/>
      <c r="K61" s="272"/>
      <c r="L61" s="272"/>
      <c r="M61" s="199"/>
      <c r="N61" s="199"/>
      <c r="O61" s="199"/>
      <c r="P61" s="199"/>
      <c r="Q61" s="199"/>
      <c r="R61" s="201" t="s">
        <v>520</v>
      </c>
      <c r="S61" s="95"/>
      <c r="T61" s="53"/>
      <c r="U61" s="107" t="str">
        <f>IF($AY61="","",IF(LEN(TEXT($AY61,"0"))=4,LEFT(TEXT($AY61,"0"),1),""))</f>
        <v/>
      </c>
      <c r="V61" s="108" t="str">
        <f>IF($AY61="","",IF(LEN(TEXT($AY61,"0"))=4,MID(TEXT($AY61,"0"),2,1),IF(LEN(TEXT($AY61,"0"))=3,MID(TEXT($AY61,"0"),1,1),"")))</f>
        <v/>
      </c>
      <c r="W61" s="176" t="str">
        <f>IF($AY61="","",IF(LEN(TEXT($AY61,"0"))=4,MID(TEXT($AY61,"0"),3,1),IF(LEN(TEXT($AY61,"0"))=3,MID(TEXT($AY61,"0"),2,1),IF(LEN(TEXT($AY61,"0"))=2,MID(TEXT($AY61,"0"),1,1),""))))</f>
        <v/>
      </c>
      <c r="X61" s="109" t="str">
        <f>IF($AY61="","",IF(TEXT($AY61,"0")="","",RIGHT(TEXT($AY61,"0"),1)))</f>
        <v/>
      </c>
      <c r="Y61" s="186"/>
      <c r="Z61" s="53" t="s">
        <v>349</v>
      </c>
      <c r="AA61" s="53"/>
      <c r="AB61" s="53"/>
      <c r="AC61" s="53"/>
      <c r="AD61" s="53"/>
      <c r="AE61" s="53"/>
      <c r="AF61" s="53"/>
      <c r="AG61" s="53"/>
      <c r="AH61" s="116"/>
      <c r="AI61" s="116"/>
      <c r="AJ61" s="116"/>
      <c r="AK61" s="116"/>
      <c r="AL61" s="53"/>
      <c r="AM61" s="53"/>
      <c r="AN61" s="53"/>
      <c r="AO61" s="69"/>
      <c r="AR61" s="158"/>
      <c r="AS61" s="268" t="str">
        <f>$E61</f>
        <v>LDL-コレステロール</v>
      </c>
      <c r="AT61" s="269"/>
      <c r="AU61" s="269"/>
      <c r="AV61" s="269"/>
      <c r="AW61" s="269"/>
      <c r="AX61" s="270"/>
      <c r="AY61" s="316"/>
      <c r="AZ61" s="317"/>
      <c r="BA61" s="317"/>
      <c r="BB61" s="317"/>
      <c r="BC61" s="318"/>
      <c r="BD61" s="180" t="str">
        <f>$Z61</f>
        <v>mg/dl</v>
      </c>
      <c r="BE61" s="182"/>
      <c r="BG61" s="180"/>
      <c r="BH61" s="180"/>
      <c r="BI61" s="180"/>
      <c r="BJ61" s="180"/>
      <c r="BO61" s="159"/>
      <c r="BQ61" s="158"/>
      <c r="BR61" s="268" t="str">
        <f>AS61</f>
        <v>LDL-コレステロール</v>
      </c>
      <c r="BS61" s="269"/>
      <c r="BT61" s="269"/>
      <c r="BU61" s="269"/>
      <c r="BV61" s="269"/>
      <c r="BW61" s="321" t="str">
        <f>IF(AND($AY$61="",$AY$64=""),"記載必須",IF(AND($AY$61="",AND(IFERROR(VALUE($AY$55),0)&lt;400,$T$52="✓")),"記載必須",""))</f>
        <v>記載必須</v>
      </c>
      <c r="BX61" s="322"/>
      <c r="BY61" s="322"/>
      <c r="BZ61" s="322"/>
      <c r="CA61" s="322"/>
      <c r="CB61" s="322"/>
      <c r="CC61" s="322"/>
      <c r="CD61" s="322"/>
      <c r="CE61" s="322"/>
      <c r="CF61" s="322"/>
      <c r="CG61" s="322"/>
      <c r="CH61" s="322"/>
      <c r="CI61" s="323"/>
      <c r="CJ61" s="159"/>
    </row>
    <row r="62" spans="2:88" ht="2.4500000000000002" customHeight="1" x14ac:dyDescent="0.15">
      <c r="B62" s="262"/>
      <c r="C62" s="263"/>
      <c r="D62" s="264"/>
      <c r="E62" s="118"/>
      <c r="F62" s="119"/>
      <c r="G62" s="119"/>
      <c r="H62" s="119"/>
      <c r="I62" s="119"/>
      <c r="J62" s="119"/>
      <c r="K62" s="119"/>
      <c r="L62" s="119"/>
      <c r="M62" s="119"/>
      <c r="N62" s="119"/>
      <c r="O62" s="119"/>
      <c r="P62" s="119"/>
      <c r="Q62" s="119"/>
      <c r="R62" s="119"/>
      <c r="S62" s="120"/>
      <c r="T62" s="121"/>
      <c r="U62" s="121"/>
      <c r="V62" s="122"/>
      <c r="W62" s="122"/>
      <c r="X62" s="122"/>
      <c r="Y62" s="122"/>
      <c r="Z62" s="121"/>
      <c r="AA62" s="121"/>
      <c r="AB62" s="121"/>
      <c r="AC62" s="121"/>
      <c r="AD62" s="121"/>
      <c r="AE62" s="121"/>
      <c r="AF62" s="121"/>
      <c r="AG62" s="121"/>
      <c r="AH62" s="123"/>
      <c r="AI62" s="123"/>
      <c r="AJ62" s="123"/>
      <c r="AK62" s="123"/>
      <c r="AL62" s="121"/>
      <c r="AM62" s="121"/>
      <c r="AN62" s="121"/>
      <c r="AO62" s="124"/>
      <c r="AR62" s="158"/>
      <c r="BO62" s="159"/>
      <c r="BQ62" s="158"/>
      <c r="BR62" s="160"/>
      <c r="BS62" s="160"/>
      <c r="BT62" s="160"/>
      <c r="BU62" s="160"/>
      <c r="BV62" s="160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J62" s="159"/>
    </row>
    <row r="63" spans="2:88" ht="2.4500000000000002" customHeight="1" x14ac:dyDescent="0.15">
      <c r="B63" s="262"/>
      <c r="C63" s="263"/>
      <c r="D63" s="264"/>
      <c r="E63" s="68"/>
      <c r="F63" s="199"/>
      <c r="G63" s="199"/>
      <c r="H63" s="199"/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95"/>
      <c r="T63" s="53"/>
      <c r="U63" s="186"/>
      <c r="V63" s="186"/>
      <c r="W63" s="186"/>
      <c r="X63" s="186"/>
      <c r="Y63" s="186"/>
      <c r="Z63" s="53"/>
      <c r="AA63" s="53"/>
      <c r="AB63" s="53"/>
      <c r="AC63" s="395" t="s">
        <v>351</v>
      </c>
      <c r="AD63" s="395"/>
      <c r="AE63" s="395"/>
      <c r="AF63" s="395"/>
      <c r="AG63" s="395"/>
      <c r="AH63" s="395"/>
      <c r="AI63" s="395"/>
      <c r="AJ63" s="395"/>
      <c r="AK63" s="395"/>
      <c r="AL63" s="395"/>
      <c r="AM63" s="395"/>
      <c r="AN63" s="395"/>
      <c r="AO63" s="396"/>
      <c r="AR63" s="158"/>
      <c r="BO63" s="159"/>
      <c r="BQ63" s="158"/>
      <c r="BR63" s="160"/>
      <c r="BS63" s="160"/>
      <c r="BT63" s="160"/>
      <c r="BU63" s="160"/>
      <c r="BV63" s="160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J63" s="159"/>
    </row>
    <row r="64" spans="2:88" ht="18" customHeight="1" x14ac:dyDescent="0.15">
      <c r="B64" s="262"/>
      <c r="C64" s="263"/>
      <c r="D64" s="264"/>
      <c r="E64" s="296" t="s">
        <v>522</v>
      </c>
      <c r="F64" s="297"/>
      <c r="G64" s="297"/>
      <c r="H64" s="297"/>
      <c r="I64" s="297"/>
      <c r="J64" s="297"/>
      <c r="K64" s="297"/>
      <c r="L64" s="297"/>
      <c r="M64" s="297"/>
      <c r="N64" s="199"/>
      <c r="O64" s="199"/>
      <c r="P64" s="199"/>
      <c r="Q64" s="199"/>
      <c r="R64" s="201" t="s">
        <v>523</v>
      </c>
      <c r="S64" s="95"/>
      <c r="T64" s="53"/>
      <c r="U64" s="107" t="str">
        <f>IF($AY64="","",IF(LEN(TEXT($AY64,"0"))=4,LEFT(TEXT($AY64,"0"),1),""))</f>
        <v/>
      </c>
      <c r="V64" s="108" t="str">
        <f>IF($AY64="","",IF(LEN(TEXT($AY64,"0"))=4,MID(TEXT($AY64,"0"),2,1),IF(LEN(TEXT($AY64,"0"))=3,MID(TEXT($AY64,"0"),1,1),"")))</f>
        <v/>
      </c>
      <c r="W64" s="176" t="str">
        <f>IF($AY64="","",IF(LEN(TEXT($AY64,"0"))=4,MID(TEXT($AY64,"0"),3,1),IF(LEN(TEXT($AY64,"0"))=3,MID(TEXT($AY64,"0"),2,1),IF(LEN(TEXT($AY64,"0"))=2,MID(TEXT($AY64,"0"),1,1),""))))</f>
        <v/>
      </c>
      <c r="X64" s="109" t="str">
        <f>IF($AY64="","",IF(TEXT($AY64,"0")="","",RIGHT(TEXT($AY64,"0"),1)))</f>
        <v/>
      </c>
      <c r="Y64" s="186"/>
      <c r="Z64" s="53" t="s">
        <v>215</v>
      </c>
      <c r="AA64" s="53"/>
      <c r="AB64" s="53"/>
      <c r="AC64" s="397"/>
      <c r="AD64" s="397"/>
      <c r="AE64" s="397"/>
      <c r="AF64" s="397"/>
      <c r="AG64" s="397"/>
      <c r="AH64" s="397"/>
      <c r="AI64" s="397"/>
      <c r="AJ64" s="397"/>
      <c r="AK64" s="397"/>
      <c r="AL64" s="397"/>
      <c r="AM64" s="397"/>
      <c r="AN64" s="397"/>
      <c r="AO64" s="398"/>
      <c r="AR64" s="158"/>
      <c r="AS64" s="268" t="str">
        <f>TRIM($E64)</f>
        <v>（Non-HDLコレステロール）</v>
      </c>
      <c r="AT64" s="269"/>
      <c r="AU64" s="269"/>
      <c r="AV64" s="269"/>
      <c r="AW64" s="269"/>
      <c r="AX64" s="270"/>
      <c r="AY64" s="316"/>
      <c r="AZ64" s="317"/>
      <c r="BA64" s="317"/>
      <c r="BB64" s="317"/>
      <c r="BC64" s="318"/>
      <c r="BD64" s="180" t="str">
        <f>$Z64</f>
        <v>mg/dl</v>
      </c>
      <c r="BE64" s="182"/>
      <c r="BG64" s="180"/>
      <c r="BH64" s="180"/>
      <c r="BI64" s="180"/>
      <c r="BJ64" s="180"/>
      <c r="BO64" s="159"/>
      <c r="BQ64" s="158"/>
      <c r="BR64" s="268" t="str">
        <f>AS64</f>
        <v>（Non-HDLコレステロール）</v>
      </c>
      <c r="BS64" s="269"/>
      <c r="BT64" s="269"/>
      <c r="BU64" s="269"/>
      <c r="BV64" s="269"/>
      <c r="BW64" s="321" t="str">
        <f>IF(AND($AY$61="",$AY$64=""),"記載必須",IF(AND($AY$61="",AND(IFERROR(VALUE($AY$55),0)&lt;400,$T$52="✓")),"LDL記載必須",""))</f>
        <v>記載必須</v>
      </c>
      <c r="BX64" s="322"/>
      <c r="BY64" s="322"/>
      <c r="BZ64" s="322"/>
      <c r="CA64" s="322"/>
      <c r="CB64" s="322"/>
      <c r="CC64" s="322"/>
      <c r="CD64" s="322"/>
      <c r="CE64" s="322"/>
      <c r="CF64" s="322"/>
      <c r="CG64" s="322"/>
      <c r="CH64" s="322"/>
      <c r="CI64" s="323"/>
      <c r="CJ64" s="159"/>
    </row>
    <row r="65" spans="2:88" ht="2.4500000000000002" customHeight="1" x14ac:dyDescent="0.15">
      <c r="B65" s="265"/>
      <c r="C65" s="266"/>
      <c r="D65" s="267"/>
      <c r="E65" s="97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9"/>
      <c r="T65" s="66"/>
      <c r="U65" s="186"/>
      <c r="V65" s="186"/>
      <c r="W65" s="186"/>
      <c r="X65" s="186"/>
      <c r="Y65" s="186"/>
      <c r="Z65" s="66"/>
      <c r="AA65" s="66"/>
      <c r="AB65" s="66"/>
      <c r="AC65" s="399"/>
      <c r="AD65" s="399"/>
      <c r="AE65" s="399"/>
      <c r="AF65" s="399"/>
      <c r="AG65" s="399"/>
      <c r="AH65" s="399"/>
      <c r="AI65" s="399"/>
      <c r="AJ65" s="399"/>
      <c r="AK65" s="399"/>
      <c r="AL65" s="399"/>
      <c r="AM65" s="399"/>
      <c r="AN65" s="399"/>
      <c r="AO65" s="400"/>
      <c r="AR65" s="158"/>
      <c r="BO65" s="159"/>
      <c r="BQ65" s="158"/>
      <c r="BR65" s="160"/>
      <c r="BS65" s="160"/>
      <c r="BT65" s="160"/>
      <c r="BU65" s="160"/>
      <c r="BV65" s="160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J65" s="159"/>
    </row>
    <row r="66" spans="2:88" ht="2.4500000000000002" customHeight="1" x14ac:dyDescent="0.15">
      <c r="B66" s="250" t="s">
        <v>505</v>
      </c>
      <c r="C66" s="251"/>
      <c r="D66" s="252"/>
      <c r="E66" s="60"/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115"/>
      <c r="T66" s="61"/>
      <c r="U66" s="103"/>
      <c r="V66" s="103"/>
      <c r="W66" s="103"/>
      <c r="X66" s="103"/>
      <c r="Y66" s="103"/>
      <c r="Z66" s="61"/>
      <c r="AA66" s="61"/>
      <c r="AB66" s="61"/>
      <c r="AC66" s="61"/>
      <c r="AD66" s="61"/>
      <c r="AE66" s="61"/>
      <c r="AF66" s="61"/>
      <c r="AG66" s="61"/>
      <c r="AH66" s="106"/>
      <c r="AI66" s="106"/>
      <c r="AJ66" s="106"/>
      <c r="AK66" s="106"/>
      <c r="AL66" s="61"/>
      <c r="AM66" s="61"/>
      <c r="AN66" s="61"/>
      <c r="AO66" s="62"/>
      <c r="AR66" s="158"/>
      <c r="BO66" s="159"/>
      <c r="BQ66" s="158"/>
      <c r="BR66" s="160"/>
      <c r="BS66" s="160"/>
      <c r="BT66" s="160"/>
      <c r="BU66" s="160"/>
      <c r="BV66" s="160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J66" s="159"/>
    </row>
    <row r="67" spans="2:88" ht="18" customHeight="1" x14ac:dyDescent="0.15">
      <c r="B67" s="253"/>
      <c r="C67" s="254"/>
      <c r="D67" s="255"/>
      <c r="E67" s="271" t="s">
        <v>217</v>
      </c>
      <c r="F67" s="272"/>
      <c r="G67" s="272"/>
      <c r="H67" s="272"/>
      <c r="I67" s="272"/>
      <c r="J67" s="272"/>
      <c r="K67" s="272"/>
      <c r="L67" s="272"/>
      <c r="M67" s="199"/>
      <c r="N67" s="199"/>
      <c r="O67" s="199"/>
      <c r="P67" s="199"/>
      <c r="Q67" s="199"/>
      <c r="R67" s="201" t="s">
        <v>526</v>
      </c>
      <c r="S67" s="95"/>
      <c r="T67" s="53"/>
      <c r="U67" s="107" t="str">
        <f>IF($AY67="","",IF(LEN(TEXT($AY67,"0"))=4,LEFT(TEXT($AY67,"0"),1),""))</f>
        <v/>
      </c>
      <c r="V67" s="108" t="str">
        <f>IF($AY67="","",IF(LEN(TEXT($AY67,"0"))=4,MID(TEXT($AY67,"0"),2,1),IF(LEN(TEXT($AY67,"0"))=3,MID(TEXT($AY67,"0"),1,1),"")))</f>
        <v/>
      </c>
      <c r="W67" s="176" t="str">
        <f>IF($AY67="","",IF(LEN(TEXT($AY67,"0"))=4,MID(TEXT($AY67,"0"),3,1),IF(LEN(TEXT($AY67,"0"))=3,MID(TEXT($AY67,"0"),2,1),IF(LEN(TEXT($AY67,"0"))=2,MID(TEXT($AY67,"0"),1,1),""))))</f>
        <v/>
      </c>
      <c r="X67" s="109" t="str">
        <f>IF($AY67="","",IF(TEXT($AY67,"0")="","",RIGHT(TEXT($AY67,"0"),1)))</f>
        <v/>
      </c>
      <c r="Y67" s="186"/>
      <c r="Z67" s="53" t="s">
        <v>527</v>
      </c>
      <c r="AA67" s="53"/>
      <c r="AB67" s="53"/>
      <c r="AC67" s="53"/>
      <c r="AD67" s="53"/>
      <c r="AE67" s="53"/>
      <c r="AF67" s="53"/>
      <c r="AG67" s="53"/>
      <c r="AH67" s="116"/>
      <c r="AI67" s="116"/>
      <c r="AJ67" s="116"/>
      <c r="AK67" s="116"/>
      <c r="AL67" s="53"/>
      <c r="AM67" s="53"/>
      <c r="AN67" s="53"/>
      <c r="AO67" s="69"/>
      <c r="AR67" s="158"/>
      <c r="AS67" s="268" t="str">
        <f>$E67</f>
        <v>AST（GOT）</v>
      </c>
      <c r="AT67" s="269"/>
      <c r="AU67" s="269"/>
      <c r="AV67" s="269"/>
      <c r="AW67" s="269"/>
      <c r="AX67" s="270"/>
      <c r="AY67" s="316"/>
      <c r="AZ67" s="317"/>
      <c r="BA67" s="317"/>
      <c r="BB67" s="317"/>
      <c r="BC67" s="318"/>
      <c r="BD67" s="180" t="str">
        <f>$Z67</f>
        <v>U/l</v>
      </c>
      <c r="BE67" s="182"/>
      <c r="BG67" s="180"/>
      <c r="BH67" s="180"/>
      <c r="BI67" s="180"/>
      <c r="BJ67" s="180"/>
      <c r="BO67" s="159"/>
      <c r="BQ67" s="158"/>
      <c r="BR67" s="268" t="str">
        <f>AS67</f>
        <v>AST（GOT）</v>
      </c>
      <c r="BS67" s="269"/>
      <c r="BT67" s="269"/>
      <c r="BU67" s="269"/>
      <c r="BV67" s="269"/>
      <c r="BW67" s="321" t="str">
        <f>IF($AY67="","記載必須","")</f>
        <v>記載必須</v>
      </c>
      <c r="BX67" s="322"/>
      <c r="BY67" s="322"/>
      <c r="BZ67" s="322"/>
      <c r="CA67" s="322"/>
      <c r="CB67" s="322"/>
      <c r="CC67" s="322"/>
      <c r="CD67" s="322"/>
      <c r="CE67" s="322"/>
      <c r="CF67" s="322"/>
      <c r="CG67" s="322"/>
      <c r="CH67" s="322"/>
      <c r="CI67" s="323"/>
      <c r="CJ67" s="159"/>
    </row>
    <row r="68" spans="2:88" ht="2.4500000000000002" customHeight="1" x14ac:dyDescent="0.15">
      <c r="B68" s="253"/>
      <c r="C68" s="254"/>
      <c r="D68" s="255"/>
      <c r="E68" s="97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8"/>
      <c r="S68" s="99"/>
      <c r="T68" s="66"/>
      <c r="U68" s="101"/>
      <c r="V68" s="101"/>
      <c r="W68" s="101"/>
      <c r="X68" s="101"/>
      <c r="Y68" s="101"/>
      <c r="Z68" s="66"/>
      <c r="AA68" s="66"/>
      <c r="AB68" s="66"/>
      <c r="AC68" s="66"/>
      <c r="AD68" s="66"/>
      <c r="AE68" s="66"/>
      <c r="AF68" s="66"/>
      <c r="AG68" s="66"/>
      <c r="AH68" s="113"/>
      <c r="AI68" s="113"/>
      <c r="AJ68" s="113"/>
      <c r="AK68" s="113"/>
      <c r="AL68" s="66"/>
      <c r="AM68" s="66"/>
      <c r="AN68" s="66"/>
      <c r="AO68" s="67"/>
      <c r="AR68" s="158"/>
      <c r="BO68" s="159"/>
      <c r="BQ68" s="158"/>
      <c r="BR68" s="160"/>
      <c r="BS68" s="160"/>
      <c r="BT68" s="160"/>
      <c r="BU68" s="160"/>
      <c r="BV68" s="160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J68" s="159"/>
    </row>
    <row r="69" spans="2:88" ht="2.4500000000000002" customHeight="1" x14ac:dyDescent="0.15">
      <c r="B69" s="253"/>
      <c r="C69" s="254"/>
      <c r="D69" s="255"/>
      <c r="E69" s="60"/>
      <c r="F69" s="90"/>
      <c r="G69" s="90"/>
      <c r="H69" s="90"/>
      <c r="I69" s="90"/>
      <c r="J69" s="90"/>
      <c r="K69" s="90"/>
      <c r="L69" s="90"/>
      <c r="M69" s="90"/>
      <c r="N69" s="90"/>
      <c r="O69" s="90"/>
      <c r="P69" s="90"/>
      <c r="Q69" s="90"/>
      <c r="R69" s="90"/>
      <c r="S69" s="115"/>
      <c r="T69" s="61"/>
      <c r="U69" s="186"/>
      <c r="V69" s="186"/>
      <c r="W69" s="186"/>
      <c r="X69" s="186"/>
      <c r="Y69" s="186"/>
      <c r="Z69" s="61"/>
      <c r="AA69" s="61"/>
      <c r="AB69" s="61"/>
      <c r="AC69" s="61"/>
      <c r="AD69" s="61"/>
      <c r="AE69" s="61"/>
      <c r="AF69" s="61"/>
      <c r="AG69" s="61"/>
      <c r="AH69" s="106"/>
      <c r="AI69" s="106"/>
      <c r="AJ69" s="106"/>
      <c r="AK69" s="106"/>
      <c r="AL69" s="61"/>
      <c r="AM69" s="61"/>
      <c r="AN69" s="61"/>
      <c r="AO69" s="62"/>
      <c r="AR69" s="158"/>
      <c r="BO69" s="159"/>
      <c r="BQ69" s="158"/>
      <c r="BR69" s="160"/>
      <c r="BS69" s="160"/>
      <c r="BT69" s="160"/>
      <c r="BU69" s="160"/>
      <c r="BV69" s="160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J69" s="159"/>
    </row>
    <row r="70" spans="2:88" ht="18" customHeight="1" x14ac:dyDescent="0.15">
      <c r="B70" s="253"/>
      <c r="C70" s="254"/>
      <c r="D70" s="255"/>
      <c r="E70" s="271" t="s">
        <v>218</v>
      </c>
      <c r="F70" s="272"/>
      <c r="G70" s="272"/>
      <c r="H70" s="272"/>
      <c r="I70" s="272"/>
      <c r="J70" s="272"/>
      <c r="K70" s="272"/>
      <c r="L70" s="272"/>
      <c r="M70" s="199"/>
      <c r="N70" s="199"/>
      <c r="O70" s="199"/>
      <c r="P70" s="199"/>
      <c r="Q70" s="199"/>
      <c r="R70" s="201" t="s">
        <v>526</v>
      </c>
      <c r="S70" s="95"/>
      <c r="T70" s="53"/>
      <c r="U70" s="107" t="str">
        <f>IF($AY70="","",IF(LEN(TEXT($AY70,"0"))=4,LEFT(TEXT($AY70,"0"),1),""))</f>
        <v/>
      </c>
      <c r="V70" s="108" t="str">
        <f>IF($AY70="","",IF(LEN(TEXT($AY70,"0"))=4,MID(TEXT($AY70,"0"),2,1),IF(LEN(TEXT($AY70,"0"))=3,MID(TEXT($AY70,"0"),1,1),"")))</f>
        <v/>
      </c>
      <c r="W70" s="176" t="str">
        <f>IF($AY70="","",IF(LEN(TEXT($AY70,"0"))=4,MID(TEXT($AY70,"0"),3,1),IF(LEN(TEXT($AY70,"0"))=3,MID(TEXT($AY70,"0"),2,1),IF(LEN(TEXT($AY70,"0"))=2,MID(TEXT($AY70,"0"),1,1),""))))</f>
        <v/>
      </c>
      <c r="X70" s="109" t="str">
        <f>IF($AY70="","",IF(TEXT($AY70,"0")="","",RIGHT(TEXT($AY70,"0"),1)))</f>
        <v/>
      </c>
      <c r="Y70" s="186"/>
      <c r="Z70" s="53" t="s">
        <v>527</v>
      </c>
      <c r="AA70" s="53"/>
      <c r="AB70" s="53"/>
      <c r="AC70" s="53"/>
      <c r="AD70" s="53"/>
      <c r="AE70" s="53"/>
      <c r="AF70" s="53"/>
      <c r="AG70" s="53"/>
      <c r="AH70" s="116"/>
      <c r="AI70" s="116"/>
      <c r="AJ70" s="116"/>
      <c r="AK70" s="116"/>
      <c r="AL70" s="53"/>
      <c r="AM70" s="53"/>
      <c r="AN70" s="53"/>
      <c r="AO70" s="69"/>
      <c r="AR70" s="158"/>
      <c r="AS70" s="268" t="str">
        <f>$E70</f>
        <v>ALT（GPT）</v>
      </c>
      <c r="AT70" s="269"/>
      <c r="AU70" s="269"/>
      <c r="AV70" s="269"/>
      <c r="AW70" s="269"/>
      <c r="AX70" s="270"/>
      <c r="AY70" s="316"/>
      <c r="AZ70" s="317"/>
      <c r="BA70" s="317"/>
      <c r="BB70" s="317"/>
      <c r="BC70" s="318"/>
      <c r="BD70" s="180" t="str">
        <f>$Z70</f>
        <v>U/l</v>
      </c>
      <c r="BE70" s="182"/>
      <c r="BG70" s="180"/>
      <c r="BH70" s="180"/>
      <c r="BI70" s="180"/>
      <c r="BJ70" s="180"/>
      <c r="BO70" s="159"/>
      <c r="BQ70" s="158"/>
      <c r="BR70" s="268" t="str">
        <f>AS70</f>
        <v>ALT（GPT）</v>
      </c>
      <c r="BS70" s="269"/>
      <c r="BT70" s="269"/>
      <c r="BU70" s="269"/>
      <c r="BV70" s="269"/>
      <c r="BW70" s="321" t="str">
        <f>IF($AY70="","記載必須","")</f>
        <v>記載必須</v>
      </c>
      <c r="BX70" s="322"/>
      <c r="BY70" s="322"/>
      <c r="BZ70" s="322"/>
      <c r="CA70" s="322"/>
      <c r="CB70" s="322"/>
      <c r="CC70" s="322"/>
      <c r="CD70" s="322"/>
      <c r="CE70" s="322"/>
      <c r="CF70" s="322"/>
      <c r="CG70" s="322"/>
      <c r="CH70" s="322"/>
      <c r="CI70" s="323"/>
      <c r="CJ70" s="159"/>
    </row>
    <row r="71" spans="2:88" ht="2.4500000000000002" customHeight="1" x14ac:dyDescent="0.15">
      <c r="B71" s="253"/>
      <c r="C71" s="254"/>
      <c r="D71" s="255"/>
      <c r="E71" s="97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9"/>
      <c r="T71" s="66"/>
      <c r="U71" s="101"/>
      <c r="V71" s="101"/>
      <c r="W71" s="101"/>
      <c r="X71" s="101"/>
      <c r="Y71" s="101"/>
      <c r="Z71" s="66"/>
      <c r="AA71" s="66"/>
      <c r="AB71" s="66"/>
      <c r="AC71" s="66"/>
      <c r="AD71" s="66"/>
      <c r="AE71" s="66"/>
      <c r="AF71" s="66"/>
      <c r="AG71" s="66"/>
      <c r="AH71" s="113"/>
      <c r="AI71" s="113"/>
      <c r="AJ71" s="113"/>
      <c r="AK71" s="113"/>
      <c r="AL71" s="66"/>
      <c r="AM71" s="66"/>
      <c r="AN71" s="66"/>
      <c r="AO71" s="67"/>
      <c r="AR71" s="158"/>
      <c r="BO71" s="159"/>
      <c r="BQ71" s="158"/>
      <c r="BR71" s="160"/>
      <c r="BS71" s="160"/>
      <c r="BT71" s="160"/>
      <c r="BU71" s="160"/>
      <c r="BV71" s="160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J71" s="159"/>
    </row>
    <row r="72" spans="2:88" ht="2.4500000000000002" customHeight="1" x14ac:dyDescent="0.15">
      <c r="B72" s="253"/>
      <c r="C72" s="254"/>
      <c r="D72" s="255"/>
      <c r="E72" s="6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115"/>
      <c r="T72" s="61"/>
      <c r="U72" s="103"/>
      <c r="V72" s="103"/>
      <c r="W72" s="103"/>
      <c r="X72" s="103"/>
      <c r="Y72" s="103"/>
      <c r="Z72" s="61"/>
      <c r="AA72" s="61"/>
      <c r="AB72" s="61"/>
      <c r="AC72" s="61"/>
      <c r="AD72" s="61"/>
      <c r="AE72" s="61"/>
      <c r="AF72" s="61"/>
      <c r="AG72" s="61"/>
      <c r="AH72" s="106"/>
      <c r="AI72" s="106"/>
      <c r="AJ72" s="106"/>
      <c r="AK72" s="106"/>
      <c r="AL72" s="61"/>
      <c r="AM72" s="61"/>
      <c r="AN72" s="61"/>
      <c r="AO72" s="62"/>
      <c r="AR72" s="158"/>
      <c r="BO72" s="159"/>
      <c r="BQ72" s="158"/>
      <c r="BR72" s="160"/>
      <c r="BS72" s="160"/>
      <c r="BT72" s="160"/>
      <c r="BU72" s="160"/>
      <c r="BV72" s="160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J72" s="159"/>
    </row>
    <row r="73" spans="2:88" ht="18" customHeight="1" x14ac:dyDescent="0.15">
      <c r="B73" s="253"/>
      <c r="C73" s="254"/>
      <c r="D73" s="255"/>
      <c r="E73" s="271" t="s">
        <v>219</v>
      </c>
      <c r="F73" s="272"/>
      <c r="G73" s="272"/>
      <c r="H73" s="272"/>
      <c r="I73" s="272"/>
      <c r="J73" s="272"/>
      <c r="K73" s="272"/>
      <c r="L73" s="272"/>
      <c r="M73" s="199"/>
      <c r="N73" s="199"/>
      <c r="O73" s="199"/>
      <c r="P73" s="199"/>
      <c r="Q73" s="199"/>
      <c r="R73" s="201" t="s">
        <v>528</v>
      </c>
      <c r="S73" s="95"/>
      <c r="T73" s="53"/>
      <c r="U73" s="107" t="str">
        <f>IF($AY73="","",IF(LEN(TEXT($AY73,"0"))=4,LEFT(TEXT($AY73,"0"),1),""))</f>
        <v/>
      </c>
      <c r="V73" s="108" t="str">
        <f>IF($AY73="","",IF(LEN(TEXT($AY73,"0"))=4,MID(TEXT($AY73,"0"),2,1),IF(LEN(TEXT($AY73,"0"))=3,MID(TEXT($AY73,"0"),1,1),"")))</f>
        <v/>
      </c>
      <c r="W73" s="176" t="str">
        <f>IF($AY73="","",IF(LEN(TEXT($AY73,"0"))=4,MID(TEXT($AY73,"0"),3,1),IF(LEN(TEXT($AY73,"0"))=3,MID(TEXT($AY73,"0"),2,1),IF(LEN(TEXT($AY73,"0"))=2,MID(TEXT($AY73,"0"),1,1),""))))</f>
        <v/>
      </c>
      <c r="X73" s="109" t="str">
        <f>IF($AY73="","",IF(TEXT($AY73,"0")="","",RIGHT(TEXT($AY73,"0"),1)))</f>
        <v/>
      </c>
      <c r="Y73" s="186"/>
      <c r="Z73" s="53" t="s">
        <v>527</v>
      </c>
      <c r="AA73" s="53"/>
      <c r="AB73" s="53"/>
      <c r="AC73" s="53"/>
      <c r="AD73" s="53"/>
      <c r="AE73" s="53"/>
      <c r="AF73" s="53"/>
      <c r="AG73" s="53"/>
      <c r="AH73" s="116"/>
      <c r="AI73" s="116"/>
      <c r="AJ73" s="116"/>
      <c r="AK73" s="116"/>
      <c r="AL73" s="53"/>
      <c r="AM73" s="53"/>
      <c r="AN73" s="53"/>
      <c r="AO73" s="69"/>
      <c r="AR73" s="158"/>
      <c r="AS73" s="268" t="str">
        <f>$E73</f>
        <v>γーGT（γーGTP)</v>
      </c>
      <c r="AT73" s="269"/>
      <c r="AU73" s="269"/>
      <c r="AV73" s="269"/>
      <c r="AW73" s="269"/>
      <c r="AX73" s="270"/>
      <c r="AY73" s="316"/>
      <c r="AZ73" s="317"/>
      <c r="BA73" s="317"/>
      <c r="BB73" s="317"/>
      <c r="BC73" s="318"/>
      <c r="BD73" s="180" t="str">
        <f>$Z73</f>
        <v>U/l</v>
      </c>
      <c r="BE73" s="182"/>
      <c r="BG73" s="180"/>
      <c r="BH73" s="180"/>
      <c r="BI73" s="180"/>
      <c r="BJ73" s="180"/>
      <c r="BO73" s="159"/>
      <c r="BQ73" s="158"/>
      <c r="BR73" s="268" t="str">
        <f>AS73</f>
        <v>γーGT（γーGTP)</v>
      </c>
      <c r="BS73" s="269"/>
      <c r="BT73" s="269"/>
      <c r="BU73" s="269"/>
      <c r="BV73" s="269"/>
      <c r="BW73" s="321" t="str">
        <f>IF($AY73="","記載必須","")</f>
        <v>記載必須</v>
      </c>
      <c r="BX73" s="322"/>
      <c r="BY73" s="322"/>
      <c r="BZ73" s="322"/>
      <c r="CA73" s="322"/>
      <c r="CB73" s="322"/>
      <c r="CC73" s="322"/>
      <c r="CD73" s="322"/>
      <c r="CE73" s="322"/>
      <c r="CF73" s="322"/>
      <c r="CG73" s="322"/>
      <c r="CH73" s="322"/>
      <c r="CI73" s="323"/>
      <c r="CJ73" s="159"/>
    </row>
    <row r="74" spans="2:88" ht="2.4500000000000002" customHeight="1" thickBot="1" x14ac:dyDescent="0.2">
      <c r="B74" s="256"/>
      <c r="C74" s="257"/>
      <c r="D74" s="258"/>
      <c r="E74" s="97"/>
      <c r="F74" s="98"/>
      <c r="G74" s="98"/>
      <c r="H74" s="98"/>
      <c r="I74" s="98"/>
      <c r="J74" s="98"/>
      <c r="K74" s="98"/>
      <c r="L74" s="98"/>
      <c r="M74" s="98"/>
      <c r="N74" s="98"/>
      <c r="O74" s="98"/>
      <c r="P74" s="98"/>
      <c r="Q74" s="98"/>
      <c r="R74" s="98"/>
      <c r="S74" s="125"/>
      <c r="T74" s="86"/>
      <c r="U74" s="126"/>
      <c r="V74" s="126"/>
      <c r="W74" s="126"/>
      <c r="X74" s="126"/>
      <c r="Y74" s="126"/>
      <c r="Z74" s="86"/>
      <c r="AA74" s="86"/>
      <c r="AB74" s="86"/>
      <c r="AC74" s="86"/>
      <c r="AD74" s="86"/>
      <c r="AE74" s="86"/>
      <c r="AF74" s="86"/>
      <c r="AG74" s="86"/>
      <c r="AH74" s="127"/>
      <c r="AI74" s="127"/>
      <c r="AJ74" s="127"/>
      <c r="AK74" s="127"/>
      <c r="AL74" s="86"/>
      <c r="AM74" s="86"/>
      <c r="AN74" s="86"/>
      <c r="AO74" s="87"/>
      <c r="AR74" s="158"/>
      <c r="BO74" s="159"/>
      <c r="BQ74" s="158"/>
      <c r="BR74" s="160"/>
      <c r="BS74" s="160"/>
      <c r="BT74" s="160"/>
      <c r="BU74" s="160"/>
      <c r="BV74" s="160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J74" s="159"/>
    </row>
    <row r="75" spans="2:88" ht="2.4500000000000002" customHeight="1" thickTop="1" x14ac:dyDescent="0.15">
      <c r="B75" s="250" t="s">
        <v>506</v>
      </c>
      <c r="C75" s="251"/>
      <c r="D75" s="252"/>
      <c r="E75" s="60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128"/>
      <c r="T75" s="89"/>
      <c r="U75" s="89"/>
      <c r="V75" s="89"/>
      <c r="W75" s="89"/>
      <c r="X75" s="89"/>
      <c r="Y75" s="89"/>
      <c r="Z75" s="53"/>
      <c r="AA75" s="53"/>
      <c r="AB75" s="53"/>
      <c r="AC75" s="53"/>
      <c r="AD75" s="53"/>
      <c r="AE75" s="53"/>
      <c r="AF75" s="53"/>
      <c r="AG75" s="53"/>
      <c r="AH75" s="116"/>
      <c r="AI75" s="116"/>
      <c r="AJ75" s="116"/>
      <c r="AK75" s="116"/>
      <c r="AL75" s="53"/>
      <c r="AM75" s="53"/>
      <c r="AN75" s="53"/>
      <c r="AO75" s="129"/>
      <c r="AR75" s="158"/>
      <c r="BO75" s="159"/>
      <c r="BQ75" s="158"/>
      <c r="BR75" s="160"/>
      <c r="BS75" s="160"/>
      <c r="BT75" s="160"/>
      <c r="BU75" s="160"/>
      <c r="BV75" s="160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J75" s="159"/>
    </row>
    <row r="76" spans="2:88" ht="18" customHeight="1" x14ac:dyDescent="0.15">
      <c r="B76" s="253"/>
      <c r="C76" s="254"/>
      <c r="D76" s="255"/>
      <c r="E76" s="271" t="s">
        <v>220</v>
      </c>
      <c r="F76" s="272"/>
      <c r="G76" s="272"/>
      <c r="H76" s="272"/>
      <c r="I76" s="272"/>
      <c r="J76" s="272"/>
      <c r="K76" s="272"/>
      <c r="L76" s="272"/>
      <c r="M76" s="272"/>
      <c r="N76" s="272"/>
      <c r="O76" s="272"/>
      <c r="P76" s="272"/>
      <c r="Q76" s="272"/>
      <c r="R76" s="273"/>
      <c r="T76" s="107" t="str">
        <f>IF($AY76="","",IF(SEARCH(".",TEXT($AY76,"0.00"),1)=3,LEFT(TEXT($AY76,"0.00"),1),""))</f>
        <v/>
      </c>
      <c r="U76" s="109" t="str">
        <f>IF($AY76="","",IF(SEARCH(".",TEXT($AY76,"0.00"),1)=3,MID(TEXT($AY76,"0.00"),2,1),IF(SEARCH(".",TEXT($AY76,"0.00"),1)=2,MID(TEXT($AY76,"0.00"),1,1),"")))</f>
        <v/>
      </c>
      <c r="V76" s="89" t="s">
        <v>205</v>
      </c>
      <c r="W76" s="133" t="str">
        <f>IF($AY76="","",IF(SEARCH(".",TEXT($AY76,"0.00"),1)=3,MID(TEXT($AY76,"0.00"),4,1),IF(SEARCH(".",TEXT($AY76,"0.00"),1)=2,MID(TEXT($AY76,"0.00"),3,1),"")))</f>
        <v/>
      </c>
      <c r="X76" s="109" t="str">
        <f>IF($AY76="","",RIGHT(TEXT($AY76,"0.00"),1))</f>
        <v/>
      </c>
      <c r="Y76" s="89"/>
      <c r="Z76" s="53" t="s">
        <v>221</v>
      </c>
      <c r="AA76" s="53"/>
      <c r="AB76" s="53"/>
      <c r="AC76" s="53"/>
      <c r="AD76" s="53"/>
      <c r="AE76" s="53"/>
      <c r="AF76" s="53"/>
      <c r="AG76" s="53"/>
      <c r="AH76" s="116"/>
      <c r="AI76" s="116"/>
      <c r="AJ76" s="116"/>
      <c r="AK76" s="116"/>
      <c r="AL76" s="53"/>
      <c r="AM76" s="53"/>
      <c r="AN76" s="53"/>
      <c r="AO76" s="129"/>
      <c r="AR76" s="158"/>
      <c r="AS76" s="290" t="str">
        <f>$E76</f>
        <v>血清クレアチニン</v>
      </c>
      <c r="AT76" s="291"/>
      <c r="AU76" s="291"/>
      <c r="AV76" s="291"/>
      <c r="AW76" s="291"/>
      <c r="AX76" s="292"/>
      <c r="AY76" s="324"/>
      <c r="AZ76" s="325"/>
      <c r="BA76" s="325"/>
      <c r="BB76" s="325"/>
      <c r="BC76" s="326"/>
      <c r="BD76" s="180" t="str">
        <f>$Z76</f>
        <v>mg/dl</v>
      </c>
      <c r="BE76" s="183"/>
      <c r="BG76" s="180"/>
      <c r="BH76" s="180"/>
      <c r="BI76" s="180"/>
      <c r="BJ76" s="180"/>
      <c r="BO76" s="159"/>
      <c r="BQ76" s="158"/>
      <c r="BR76" s="290" t="str">
        <f>AS76</f>
        <v>血清クレアチニン</v>
      </c>
      <c r="BS76" s="269"/>
      <c r="BT76" s="269"/>
      <c r="BU76" s="269"/>
      <c r="BV76" s="269"/>
      <c r="BW76" s="327" t="str">
        <f>IF($AY76="","記載確認","")</f>
        <v>記載確認</v>
      </c>
      <c r="BX76" s="328"/>
      <c r="BY76" s="328"/>
      <c r="BZ76" s="328"/>
      <c r="CA76" s="328"/>
      <c r="CB76" s="328"/>
      <c r="CC76" s="328"/>
      <c r="CD76" s="328"/>
      <c r="CE76" s="328"/>
      <c r="CF76" s="328"/>
      <c r="CG76" s="328"/>
      <c r="CH76" s="328"/>
      <c r="CI76" s="329"/>
      <c r="CJ76" s="159"/>
    </row>
    <row r="77" spans="2:88" ht="2.4500000000000002" customHeight="1" x14ac:dyDescent="0.15">
      <c r="B77" s="253"/>
      <c r="C77" s="254"/>
      <c r="D77" s="255"/>
      <c r="E77" s="97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130"/>
      <c r="S77" s="66"/>
      <c r="T77" s="101"/>
      <c r="U77" s="101"/>
      <c r="V77" s="101"/>
      <c r="W77" s="101"/>
      <c r="X77" s="101"/>
      <c r="Y77" s="101"/>
      <c r="Z77" s="66"/>
      <c r="AA77" s="66"/>
      <c r="AB77" s="66"/>
      <c r="AC77" s="66"/>
      <c r="AD77" s="66"/>
      <c r="AE77" s="66"/>
      <c r="AF77" s="66"/>
      <c r="AG77" s="66"/>
      <c r="AH77" s="113"/>
      <c r="AI77" s="113"/>
      <c r="AJ77" s="113"/>
      <c r="AK77" s="113"/>
      <c r="AL77" s="66"/>
      <c r="AM77" s="66"/>
      <c r="AN77" s="66"/>
      <c r="AO77" s="131"/>
      <c r="AR77" s="158"/>
      <c r="BO77" s="159"/>
      <c r="BQ77" s="158"/>
      <c r="BR77" s="160"/>
      <c r="BS77" s="160"/>
      <c r="BT77" s="160"/>
      <c r="BU77" s="160"/>
      <c r="BV77" s="160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J77" s="159"/>
    </row>
    <row r="78" spans="2:88" ht="2.4500000000000002" customHeight="1" x14ac:dyDescent="0.15">
      <c r="B78" s="253"/>
      <c r="C78" s="254"/>
      <c r="D78" s="255"/>
      <c r="E78" s="6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128"/>
      <c r="S78" s="61"/>
      <c r="T78" s="61"/>
      <c r="U78" s="103"/>
      <c r="V78" s="103"/>
      <c r="W78" s="103"/>
      <c r="X78" s="103"/>
      <c r="Y78" s="103"/>
      <c r="Z78" s="61"/>
      <c r="AA78" s="61"/>
      <c r="AB78" s="61"/>
      <c r="AC78" s="61"/>
      <c r="AD78" s="61"/>
      <c r="AE78" s="61"/>
      <c r="AF78" s="61"/>
      <c r="AG78" s="61"/>
      <c r="AH78" s="106"/>
      <c r="AI78" s="106"/>
      <c r="AJ78" s="106"/>
      <c r="AK78" s="106"/>
      <c r="AL78" s="61"/>
      <c r="AM78" s="61"/>
      <c r="AN78" s="61"/>
      <c r="AO78" s="132"/>
      <c r="AR78" s="158"/>
      <c r="BO78" s="159"/>
      <c r="BQ78" s="158"/>
      <c r="BR78" s="160"/>
      <c r="BS78" s="160"/>
      <c r="BT78" s="160"/>
      <c r="BU78" s="160"/>
      <c r="BV78" s="160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J78" s="159"/>
    </row>
    <row r="79" spans="2:88" ht="18" customHeight="1" x14ac:dyDescent="0.15">
      <c r="B79" s="253"/>
      <c r="C79" s="254"/>
      <c r="D79" s="255"/>
      <c r="E79" s="271" t="s">
        <v>235</v>
      </c>
      <c r="F79" s="272"/>
      <c r="G79" s="272"/>
      <c r="H79" s="272"/>
      <c r="I79" s="272"/>
      <c r="J79" s="272"/>
      <c r="K79" s="199"/>
      <c r="L79" s="199"/>
      <c r="M79" s="199"/>
      <c r="N79" s="199"/>
      <c r="O79" s="199"/>
      <c r="P79" s="199"/>
      <c r="Q79" s="199"/>
      <c r="R79" s="202" t="s">
        <v>529</v>
      </c>
      <c r="T79" s="133" t="str">
        <f>IF($AY79="","",IF(SEARCH(".",TEXT($AY79,"0.0"),1)=4,LEFT(TEXT($AY79,"0.0"),1),""))</f>
        <v/>
      </c>
      <c r="U79" s="108" t="str">
        <f>IF($AY79="","",IF(SEARCH(".",TEXT($AY79,"0.0"),1)=4,MID(TEXT($AY79,"0.0"),2,1),IF(SEARCH(".",TEXT($AY79,"0.0"),1)=3,MID(TEXT($AY79,"0.0"),1,1),"")))</f>
        <v/>
      </c>
      <c r="V79" s="109" t="str">
        <f>IF($AY79="","",IF(SEARCH(".",TEXT($AY79,"0.0"),1)=4,MID(TEXT($AY79,"0.0"),3,1),IF(SEARCH(".",TEXT($AY79,"0.0"),1)=3,MID(TEXT($AY79,"0.0"),2,1),IF(SEARCH(".",TEXT($AY79,"0.0"),1)=2,MID(TEXT($AY79,"0.0"),1,1),""))))</f>
        <v/>
      </c>
      <c r="W79" s="89" t="s">
        <v>728</v>
      </c>
      <c r="X79" s="110" t="str">
        <f>IF($AY79="","",RIGHT(TEXT($AY79,"0.0"),1))</f>
        <v/>
      </c>
      <c r="Y79" s="89"/>
      <c r="Z79" s="53" t="s">
        <v>312</v>
      </c>
      <c r="AA79" s="53"/>
      <c r="AB79" s="53"/>
      <c r="AC79" s="53"/>
      <c r="AD79" s="53"/>
      <c r="AE79" s="53"/>
      <c r="AK79" s="195"/>
      <c r="AL79" s="195"/>
      <c r="AM79" s="195"/>
      <c r="AN79" s="195"/>
      <c r="AO79" s="196"/>
      <c r="AR79" s="158"/>
      <c r="AS79" s="290" t="str">
        <f>$E79&amp;" ※"</f>
        <v>eGFR ※</v>
      </c>
      <c r="AT79" s="291"/>
      <c r="AU79" s="291"/>
      <c r="AV79" s="291"/>
      <c r="AW79" s="291"/>
      <c r="AX79" s="292"/>
      <c r="AY79" s="333" t="str">
        <f>IFERROR(IF($AF$11="✓",ROUND(194*VALUE($AY$76)^-1.094*INT(YEARFRAC($BH$8,$BH$17))^-0.287,1),IF($AK$11="✓",ROUND((194*VALUE($AY$76)^-1.094*INT(YEARFRAC($BH$8,$BH$17))^-0.287)*0.739,1),"")),"")</f>
        <v/>
      </c>
      <c r="AZ79" s="334"/>
      <c r="BA79" s="334"/>
      <c r="BB79" s="334"/>
      <c r="BC79" s="335"/>
      <c r="BD79" s="160" t="s">
        <v>496</v>
      </c>
      <c r="BI79" s="197" t="s">
        <v>501</v>
      </c>
      <c r="BJ79" s="184"/>
      <c r="BK79" s="184"/>
      <c r="BL79" s="184"/>
      <c r="BO79" s="159"/>
      <c r="BQ79" s="158"/>
      <c r="BR79" s="290" t="str">
        <f>AS79</f>
        <v>eGFR ※</v>
      </c>
      <c r="BS79" s="269"/>
      <c r="BT79" s="269"/>
      <c r="BU79" s="269"/>
      <c r="BV79" s="269"/>
      <c r="BW79" s="327" t="str">
        <f>IF($AY76="","血清クレアチニン等記載確認","")</f>
        <v>血清クレアチニン等記載確認</v>
      </c>
      <c r="BX79" s="328"/>
      <c r="BY79" s="328"/>
      <c r="BZ79" s="328"/>
      <c r="CA79" s="328"/>
      <c r="CB79" s="328"/>
      <c r="CC79" s="328"/>
      <c r="CD79" s="328"/>
      <c r="CE79" s="328"/>
      <c r="CF79" s="328"/>
      <c r="CG79" s="328"/>
      <c r="CH79" s="328"/>
      <c r="CI79" s="329"/>
      <c r="CJ79" s="159"/>
    </row>
    <row r="80" spans="2:88" ht="2.4500000000000002" customHeight="1" thickBot="1" x14ac:dyDescent="0.2">
      <c r="B80" s="256"/>
      <c r="C80" s="257"/>
      <c r="D80" s="258"/>
      <c r="E80" s="97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130"/>
      <c r="U80" s="89"/>
      <c r="V80" s="89"/>
      <c r="W80" s="89"/>
      <c r="X80" s="89"/>
      <c r="Y80" s="89"/>
      <c r="Z80" s="53"/>
      <c r="AA80" s="53"/>
      <c r="AB80" s="53"/>
      <c r="AC80" s="53"/>
      <c r="AD80" s="53"/>
      <c r="AE80" s="53"/>
      <c r="AF80" s="53"/>
      <c r="AG80" s="53"/>
      <c r="AH80" s="116"/>
      <c r="AI80" s="116"/>
      <c r="AJ80" s="116"/>
      <c r="AK80" s="116"/>
      <c r="AL80" s="53"/>
      <c r="AM80" s="53"/>
      <c r="AN80" s="53"/>
      <c r="AO80" s="129"/>
      <c r="AR80" s="158"/>
      <c r="BO80" s="159"/>
      <c r="BQ80" s="158"/>
      <c r="BR80" s="160"/>
      <c r="BS80" s="160"/>
      <c r="BT80" s="160"/>
      <c r="BU80" s="160"/>
      <c r="BV80" s="160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J80" s="159"/>
    </row>
    <row r="81" spans="2:88" ht="2.4500000000000002" customHeight="1" thickTop="1" x14ac:dyDescent="0.15">
      <c r="B81" s="250" t="s">
        <v>507</v>
      </c>
      <c r="C81" s="251"/>
      <c r="D81" s="252"/>
      <c r="E81" s="6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274" t="s">
        <v>511</v>
      </c>
      <c r="Q81" s="275"/>
      <c r="R81" s="276"/>
      <c r="S81" s="91"/>
      <c r="T81" s="92"/>
      <c r="U81" s="92"/>
      <c r="V81" s="93"/>
      <c r="W81" s="93"/>
      <c r="X81" s="93"/>
      <c r="Y81" s="93"/>
      <c r="Z81" s="92"/>
      <c r="AA81" s="92"/>
      <c r="AB81" s="92"/>
      <c r="AC81" s="92"/>
      <c r="AD81" s="92"/>
      <c r="AE81" s="92"/>
      <c r="AF81" s="92"/>
      <c r="AG81" s="92"/>
      <c r="AH81" s="134"/>
      <c r="AI81" s="134"/>
      <c r="AJ81" s="134"/>
      <c r="AK81" s="134"/>
      <c r="AL81" s="92"/>
      <c r="AM81" s="92"/>
      <c r="AN81" s="92"/>
      <c r="AO81" s="94"/>
      <c r="AR81" s="158"/>
      <c r="BO81" s="159"/>
      <c r="BQ81" s="158"/>
      <c r="BR81" s="160"/>
      <c r="BS81" s="160"/>
      <c r="BT81" s="160"/>
      <c r="BU81" s="160"/>
      <c r="BV81" s="160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J81" s="159"/>
    </row>
    <row r="82" spans="2:88" ht="18" customHeight="1" x14ac:dyDescent="0.15">
      <c r="B82" s="253"/>
      <c r="C82" s="254"/>
      <c r="D82" s="255"/>
      <c r="E82" s="271" t="str">
        <f>IF($T$52="✓","空腹時血糖",IF(OR($Z$52="✓",$AJ$52="✓"),"随時血糖","血糖"))</f>
        <v>血糖</v>
      </c>
      <c r="F82" s="272"/>
      <c r="G82" s="272"/>
      <c r="H82" s="272"/>
      <c r="I82" s="272"/>
      <c r="J82" s="199"/>
      <c r="K82" s="199"/>
      <c r="L82" s="199"/>
      <c r="M82" s="199"/>
      <c r="N82" s="199"/>
      <c r="O82" s="202" t="s">
        <v>524</v>
      </c>
      <c r="P82" s="277"/>
      <c r="Q82" s="278"/>
      <c r="R82" s="279"/>
      <c r="S82" s="95"/>
      <c r="T82" s="53"/>
      <c r="U82" s="53"/>
      <c r="V82" s="107" t="str">
        <f>IF($AY82="","",IF(LEN(TEXT($AY82,"0"))=3,LEFT(TEXT($AY82,"0"),1),""))</f>
        <v/>
      </c>
      <c r="W82" s="176" t="str">
        <f>IF($AY82="","",IF(LEN(TEXT($AY82,"0"))=3,MID(TEXT($AY82,"0"),2,1),IF(LEN(TEXT($AY82,"0"))=2,MID(TEXT($AY82,"0"),1,1),"")))</f>
        <v/>
      </c>
      <c r="X82" s="109" t="str">
        <f>IF($AY82="","",IF(TEXT($AY82,"0")="","",RIGHT(TEXT($AY82,"0"),1)))</f>
        <v/>
      </c>
      <c r="Y82" s="186"/>
      <c r="Z82" s="53" t="s">
        <v>221</v>
      </c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190"/>
      <c r="AR82" s="158"/>
      <c r="AS82" s="290" t="str">
        <f>$E82</f>
        <v>血糖</v>
      </c>
      <c r="AT82" s="291"/>
      <c r="AU82" s="291"/>
      <c r="AV82" s="291"/>
      <c r="AW82" s="291"/>
      <c r="AX82" s="292"/>
      <c r="AY82" s="316"/>
      <c r="AZ82" s="317"/>
      <c r="BA82" s="317"/>
      <c r="BB82" s="317"/>
      <c r="BC82" s="318"/>
      <c r="BD82" s="180" t="str">
        <f>$Z82</f>
        <v>mg/dl</v>
      </c>
      <c r="BE82" s="182"/>
      <c r="BG82" s="184"/>
      <c r="BH82" s="184"/>
      <c r="BI82" s="184"/>
      <c r="BJ82" s="184"/>
      <c r="BK82" s="184"/>
      <c r="BL82" s="184"/>
      <c r="BM82" s="184"/>
      <c r="BN82" s="184"/>
      <c r="BO82" s="159"/>
      <c r="BQ82" s="158"/>
      <c r="BR82" s="290" t="str">
        <f>AS82</f>
        <v>血糖</v>
      </c>
      <c r="BS82" s="269"/>
      <c r="BT82" s="269"/>
      <c r="BU82" s="269"/>
      <c r="BV82" s="269"/>
      <c r="BW82" s="321" t="str">
        <f>IF(AND($AY$82="",$AY$85=""),"記載必須",IF(AND($AJ$52="✓",$AY$85=""),"HbA1c記載必須",""))</f>
        <v>記載必須</v>
      </c>
      <c r="BX82" s="322"/>
      <c r="BY82" s="322"/>
      <c r="BZ82" s="322"/>
      <c r="CA82" s="322"/>
      <c r="CB82" s="322"/>
      <c r="CC82" s="322"/>
      <c r="CD82" s="322"/>
      <c r="CE82" s="322"/>
      <c r="CF82" s="322"/>
      <c r="CG82" s="322"/>
      <c r="CH82" s="322"/>
      <c r="CI82" s="323"/>
      <c r="CJ82" s="159"/>
    </row>
    <row r="83" spans="2:88" ht="2.4500000000000002" customHeight="1" x14ac:dyDescent="0.15">
      <c r="B83" s="253"/>
      <c r="C83" s="254"/>
      <c r="D83" s="255"/>
      <c r="E83" s="118"/>
      <c r="F83" s="119"/>
      <c r="G83" s="119"/>
      <c r="H83" s="119"/>
      <c r="I83" s="119"/>
      <c r="J83" s="119"/>
      <c r="K83" s="119"/>
      <c r="L83" s="119"/>
      <c r="M83" s="119"/>
      <c r="N83" s="119"/>
      <c r="O83" s="119"/>
      <c r="P83" s="277"/>
      <c r="Q83" s="278"/>
      <c r="R83" s="279"/>
      <c r="S83" s="120"/>
      <c r="T83" s="121"/>
      <c r="U83" s="121"/>
      <c r="V83" s="122"/>
      <c r="W83" s="122"/>
      <c r="X83" s="122"/>
      <c r="Y83" s="122"/>
      <c r="Z83" s="121"/>
      <c r="AA83" s="121"/>
      <c r="AB83" s="121"/>
      <c r="AC83" s="121"/>
      <c r="AD83" s="121"/>
      <c r="AE83" s="121"/>
      <c r="AF83" s="121"/>
      <c r="AG83" s="121"/>
      <c r="AH83" s="123"/>
      <c r="AI83" s="123"/>
      <c r="AJ83" s="123"/>
      <c r="AK83" s="123"/>
      <c r="AL83" s="121"/>
      <c r="AM83" s="121"/>
      <c r="AN83" s="121"/>
      <c r="AO83" s="124"/>
      <c r="AR83" s="158"/>
      <c r="BO83" s="159"/>
      <c r="BQ83" s="158"/>
      <c r="BR83" s="160"/>
      <c r="BS83" s="160"/>
      <c r="BT83" s="160"/>
      <c r="BU83" s="160"/>
      <c r="BV83" s="160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J83" s="159"/>
    </row>
    <row r="84" spans="2:88" ht="2.4500000000000002" customHeight="1" x14ac:dyDescent="0.15">
      <c r="B84" s="253"/>
      <c r="C84" s="254"/>
      <c r="D84" s="255"/>
      <c r="E84" s="68"/>
      <c r="F84" s="199"/>
      <c r="G84" s="199"/>
      <c r="H84" s="199"/>
      <c r="I84" s="199"/>
      <c r="J84" s="199"/>
      <c r="K84" s="199"/>
      <c r="L84" s="199"/>
      <c r="M84" s="199"/>
      <c r="N84" s="199"/>
      <c r="O84" s="199"/>
      <c r="P84" s="277"/>
      <c r="Q84" s="278"/>
      <c r="R84" s="279"/>
      <c r="S84" s="95"/>
      <c r="T84" s="53"/>
      <c r="U84" s="53"/>
      <c r="V84" s="186"/>
      <c r="W84" s="186"/>
      <c r="X84" s="186"/>
      <c r="Y84" s="186"/>
      <c r="Z84" s="53"/>
      <c r="AA84" s="187"/>
      <c r="AB84" s="187"/>
      <c r="AC84" s="284" t="s">
        <v>492</v>
      </c>
      <c r="AD84" s="284"/>
      <c r="AE84" s="284"/>
      <c r="AF84" s="284"/>
      <c r="AG84" s="284"/>
      <c r="AH84" s="284"/>
      <c r="AI84" s="284"/>
      <c r="AJ84" s="284"/>
      <c r="AK84" s="284"/>
      <c r="AL84" s="284"/>
      <c r="AM84" s="284"/>
      <c r="AN84" s="284"/>
      <c r="AO84" s="285"/>
      <c r="AR84" s="158"/>
      <c r="BO84" s="159"/>
      <c r="BQ84" s="158"/>
      <c r="BR84" s="160"/>
      <c r="BS84" s="160"/>
      <c r="BT84" s="160"/>
      <c r="BU84" s="160"/>
      <c r="BV84" s="160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J84" s="159"/>
    </row>
    <row r="85" spans="2:88" ht="18" customHeight="1" x14ac:dyDescent="0.15">
      <c r="B85" s="253"/>
      <c r="C85" s="254"/>
      <c r="D85" s="255"/>
      <c r="E85" s="271" t="s">
        <v>227</v>
      </c>
      <c r="F85" s="272"/>
      <c r="G85" s="272"/>
      <c r="H85" s="272"/>
      <c r="I85" s="272"/>
      <c r="J85" s="272"/>
      <c r="K85" s="272"/>
      <c r="L85" s="199"/>
      <c r="M85" s="199"/>
      <c r="N85" s="199"/>
      <c r="O85" s="202" t="s">
        <v>525</v>
      </c>
      <c r="P85" s="277"/>
      <c r="Q85" s="278"/>
      <c r="R85" s="279"/>
      <c r="S85" s="95"/>
      <c r="T85" s="53"/>
      <c r="U85" s="133" t="str">
        <f>IF($AY85="","",IF(TEXT($AY85,"0.0")="","",IF(SEARCH(".",TEXT($AY85,"0.0"),1)=3,LEFT(TEXT($AY85,"0.0"),1),"")))</f>
        <v/>
      </c>
      <c r="V85" s="109" t="str">
        <f>IF($AY85="","",IF(TEXT($AY85,"0.0")="","",IF(SEARCH(".",TEXT($AY85,"0.0"),1)=3,MID(TEXT($AY85,"0.0"),2,1),IF(SEARCH(".",TEXT($AY85,"0.0"),1)=2,MID(TEXT($AY85,"0.0"),1,1),""))))</f>
        <v/>
      </c>
      <c r="W85" s="186" t="s">
        <v>205</v>
      </c>
      <c r="X85" s="110" t="str">
        <f>IF($AY85="","",IF(TEXT($AY85,"0.0")="","",RIGHT(TEXT($AY85,"0.0"),1)))</f>
        <v/>
      </c>
      <c r="Y85" s="186"/>
      <c r="Z85" s="53" t="s">
        <v>241</v>
      </c>
      <c r="AA85" s="188"/>
      <c r="AB85" s="188"/>
      <c r="AC85" s="286"/>
      <c r="AD85" s="286"/>
      <c r="AE85" s="286"/>
      <c r="AF85" s="286"/>
      <c r="AG85" s="286"/>
      <c r="AH85" s="286"/>
      <c r="AI85" s="286"/>
      <c r="AJ85" s="286"/>
      <c r="AK85" s="286"/>
      <c r="AL85" s="286"/>
      <c r="AM85" s="286"/>
      <c r="AN85" s="286"/>
      <c r="AO85" s="287"/>
      <c r="AR85" s="158"/>
      <c r="AS85" s="268" t="str">
        <f>$E85</f>
        <v>HbA1c（NGSP）</v>
      </c>
      <c r="AT85" s="269"/>
      <c r="AU85" s="269"/>
      <c r="AV85" s="269"/>
      <c r="AW85" s="269"/>
      <c r="AX85" s="270"/>
      <c r="AY85" s="336"/>
      <c r="AZ85" s="337"/>
      <c r="BA85" s="337"/>
      <c r="BB85" s="337"/>
      <c r="BC85" s="338"/>
      <c r="BD85" s="180" t="str">
        <f>$Z85</f>
        <v>%</v>
      </c>
      <c r="BE85" s="181"/>
      <c r="BG85" s="180"/>
      <c r="BH85" s="180"/>
      <c r="BI85" s="180"/>
      <c r="BJ85" s="180"/>
      <c r="BO85" s="159"/>
      <c r="BQ85" s="158"/>
      <c r="BR85" s="268" t="str">
        <f>AS85</f>
        <v>HbA1c（NGSP）</v>
      </c>
      <c r="BS85" s="269"/>
      <c r="BT85" s="269"/>
      <c r="BU85" s="269"/>
      <c r="BV85" s="269"/>
      <c r="BW85" s="321" t="str">
        <f>IF(AND($AY$82="",$AY$85=""),"記載必須",IF(AND($AJ$52="✓",$AY$85=""),"記載必須",""))</f>
        <v>記載必須</v>
      </c>
      <c r="BX85" s="322"/>
      <c r="BY85" s="322"/>
      <c r="BZ85" s="322"/>
      <c r="CA85" s="322"/>
      <c r="CB85" s="322"/>
      <c r="CC85" s="322"/>
      <c r="CD85" s="322"/>
      <c r="CE85" s="322"/>
      <c r="CF85" s="322"/>
      <c r="CG85" s="322"/>
      <c r="CH85" s="322"/>
      <c r="CI85" s="323"/>
      <c r="CJ85" s="159"/>
    </row>
    <row r="86" spans="2:88" ht="2.4500000000000002" customHeight="1" x14ac:dyDescent="0.15">
      <c r="B86" s="256"/>
      <c r="C86" s="257"/>
      <c r="D86" s="258"/>
      <c r="E86" s="97"/>
      <c r="F86" s="98"/>
      <c r="G86" s="98"/>
      <c r="H86" s="98"/>
      <c r="I86" s="98"/>
      <c r="J86" s="98"/>
      <c r="K86" s="98"/>
      <c r="L86" s="98"/>
      <c r="M86" s="98"/>
      <c r="N86" s="98"/>
      <c r="O86" s="98"/>
      <c r="P86" s="280"/>
      <c r="Q86" s="281"/>
      <c r="R86" s="282"/>
      <c r="S86" s="99"/>
      <c r="T86" s="66"/>
      <c r="U86" s="101"/>
      <c r="V86" s="101"/>
      <c r="W86" s="101"/>
      <c r="X86" s="171"/>
      <c r="Y86" s="101"/>
      <c r="Z86" s="66"/>
      <c r="AA86" s="189"/>
      <c r="AB86" s="189"/>
      <c r="AC86" s="288"/>
      <c r="AD86" s="288"/>
      <c r="AE86" s="288"/>
      <c r="AF86" s="288"/>
      <c r="AG86" s="288"/>
      <c r="AH86" s="288"/>
      <c r="AI86" s="288"/>
      <c r="AJ86" s="288"/>
      <c r="AK86" s="288"/>
      <c r="AL86" s="288"/>
      <c r="AM86" s="288"/>
      <c r="AN86" s="288"/>
      <c r="AO86" s="289"/>
      <c r="AR86" s="158"/>
      <c r="BO86" s="159"/>
      <c r="BQ86" s="158"/>
      <c r="BR86" s="160"/>
      <c r="BS86" s="160"/>
      <c r="BT86" s="160"/>
      <c r="BU86" s="160"/>
      <c r="BV86" s="160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J86" s="159"/>
    </row>
    <row r="87" spans="2:88" ht="2.4500000000000002" customHeight="1" x14ac:dyDescent="0.15">
      <c r="B87" s="259" t="s">
        <v>222</v>
      </c>
      <c r="C87" s="260"/>
      <c r="D87" s="261"/>
      <c r="E87" s="6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136"/>
      <c r="T87" s="137"/>
      <c r="U87" s="137"/>
      <c r="V87" s="137"/>
      <c r="W87" s="137"/>
      <c r="X87" s="137"/>
      <c r="Y87" s="137"/>
      <c r="Z87" s="137"/>
      <c r="AA87" s="137"/>
      <c r="AB87" s="137"/>
      <c r="AC87" s="137"/>
      <c r="AD87" s="137"/>
      <c r="AE87" s="137"/>
      <c r="AF87" s="137"/>
      <c r="AG87" s="137"/>
      <c r="AH87" s="53"/>
      <c r="AI87" s="53"/>
      <c r="AJ87" s="53"/>
      <c r="AK87" s="53"/>
      <c r="AL87" s="53"/>
      <c r="AM87" s="53"/>
      <c r="AN87" s="53"/>
      <c r="AO87" s="69"/>
      <c r="AR87" s="158"/>
      <c r="BO87" s="159"/>
      <c r="BQ87" s="158"/>
      <c r="BR87" s="160"/>
      <c r="BS87" s="160"/>
      <c r="BT87" s="160"/>
      <c r="BU87" s="160"/>
      <c r="BV87" s="160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J87" s="159"/>
    </row>
    <row r="88" spans="2:88" ht="18" customHeight="1" x14ac:dyDescent="0.15">
      <c r="B88" s="262"/>
      <c r="C88" s="263"/>
      <c r="D88" s="264"/>
      <c r="E88" s="271" t="s">
        <v>279</v>
      </c>
      <c r="F88" s="272"/>
      <c r="G88" s="272"/>
      <c r="H88" s="272"/>
      <c r="I88" s="272"/>
      <c r="J88" s="272"/>
      <c r="K88" s="272"/>
      <c r="L88" s="272"/>
      <c r="M88" s="272"/>
      <c r="N88" s="272"/>
      <c r="O88" s="272"/>
      <c r="P88" s="272"/>
      <c r="Q88" s="272"/>
      <c r="R88" s="283"/>
      <c r="S88" s="136"/>
      <c r="T88" s="110" t="str">
        <f>IF($AY88=1,"✓","")</f>
        <v/>
      </c>
      <c r="U88" s="248" t="s">
        <v>702</v>
      </c>
      <c r="V88" s="53"/>
      <c r="W88" s="137"/>
      <c r="X88" s="110" t="str">
        <f>IF($AY88=2,"✓","")</f>
        <v/>
      </c>
      <c r="Y88" s="137" t="s">
        <v>704</v>
      </c>
      <c r="Z88" s="137"/>
      <c r="AA88" s="137"/>
      <c r="AB88" s="110" t="str">
        <f>IF($AY88=3,"✓","")</f>
        <v/>
      </c>
      <c r="AC88" s="248" t="s">
        <v>706</v>
      </c>
      <c r="AD88" s="53"/>
      <c r="AE88" s="137"/>
      <c r="AF88" s="110" t="str">
        <f>IF($AY88=4,"✓","")</f>
        <v/>
      </c>
      <c r="AG88" s="137" t="s">
        <v>708</v>
      </c>
      <c r="AH88" s="53"/>
      <c r="AI88" s="137"/>
      <c r="AJ88" s="110" t="str">
        <f>IF($AY88=5,"✓","")</f>
        <v/>
      </c>
      <c r="AK88" s="137" t="s">
        <v>709</v>
      </c>
      <c r="AL88" s="137"/>
      <c r="AM88" s="137"/>
      <c r="AN88" s="137"/>
      <c r="AO88" s="69"/>
      <c r="AR88" s="158"/>
      <c r="AS88" s="268" t="str">
        <f>$E88</f>
        <v>尿糖</v>
      </c>
      <c r="AT88" s="269"/>
      <c r="AU88" s="269"/>
      <c r="AV88" s="269"/>
      <c r="AW88" s="269"/>
      <c r="AX88" s="270"/>
      <c r="AY88" s="316"/>
      <c r="AZ88" s="317"/>
      <c r="BA88" s="317"/>
      <c r="BB88" s="317"/>
      <c r="BC88" s="318"/>
      <c r="BO88" s="159"/>
      <c r="BQ88" s="158"/>
      <c r="BR88" s="268" t="str">
        <f>AS88</f>
        <v>尿糖</v>
      </c>
      <c r="BS88" s="269"/>
      <c r="BT88" s="269"/>
      <c r="BU88" s="269"/>
      <c r="BV88" s="269"/>
      <c r="BW88" s="321" t="str">
        <f>IF(AND($AY88="",$AY$107=""),"記載必須","")</f>
        <v>記載必須</v>
      </c>
      <c r="BX88" s="322"/>
      <c r="BY88" s="322"/>
      <c r="BZ88" s="322"/>
      <c r="CA88" s="322"/>
      <c r="CB88" s="322"/>
      <c r="CC88" s="322"/>
      <c r="CD88" s="322"/>
      <c r="CE88" s="322"/>
      <c r="CF88" s="322"/>
      <c r="CG88" s="322"/>
      <c r="CH88" s="322"/>
      <c r="CI88" s="323"/>
      <c r="CJ88" s="159"/>
    </row>
    <row r="89" spans="2:88" ht="2.4500000000000002" customHeight="1" x14ac:dyDescent="0.15">
      <c r="B89" s="262"/>
      <c r="C89" s="263"/>
      <c r="D89" s="264"/>
      <c r="E89" s="97"/>
      <c r="F89" s="98"/>
      <c r="G89" s="98"/>
      <c r="H89" s="98"/>
      <c r="I89" s="98"/>
      <c r="J89" s="98"/>
      <c r="K89" s="98"/>
      <c r="L89" s="98"/>
      <c r="M89" s="98"/>
      <c r="N89" s="98"/>
      <c r="O89" s="98"/>
      <c r="P89" s="98"/>
      <c r="Q89" s="98"/>
      <c r="R89" s="98"/>
      <c r="S89" s="138"/>
      <c r="T89" s="139"/>
      <c r="U89" s="139"/>
      <c r="V89" s="139"/>
      <c r="W89" s="139"/>
      <c r="X89" s="139"/>
      <c r="Y89" s="139"/>
      <c r="Z89" s="139"/>
      <c r="AA89" s="139"/>
      <c r="AB89" s="139"/>
      <c r="AC89" s="139"/>
      <c r="AD89" s="139"/>
      <c r="AE89" s="139"/>
      <c r="AF89" s="139"/>
      <c r="AG89" s="139"/>
      <c r="AH89" s="66"/>
      <c r="AI89" s="66"/>
      <c r="AJ89" s="66"/>
      <c r="AK89" s="66"/>
      <c r="AL89" s="66"/>
      <c r="AM89" s="66"/>
      <c r="AN89" s="66"/>
      <c r="AO89" s="67"/>
      <c r="AR89" s="158"/>
      <c r="BO89" s="159"/>
      <c r="BQ89" s="158"/>
      <c r="BR89" s="160"/>
      <c r="BS89" s="160"/>
      <c r="BT89" s="160"/>
      <c r="BU89" s="160"/>
      <c r="BV89" s="160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J89" s="159"/>
    </row>
    <row r="90" spans="2:88" ht="2.4500000000000002" customHeight="1" x14ac:dyDescent="0.15">
      <c r="B90" s="262"/>
      <c r="C90" s="263"/>
      <c r="D90" s="264"/>
      <c r="E90" s="6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135"/>
      <c r="T90" s="79"/>
      <c r="U90" s="79"/>
      <c r="V90" s="79"/>
      <c r="W90" s="79"/>
      <c r="X90" s="79"/>
      <c r="Y90" s="79"/>
      <c r="Z90" s="79"/>
      <c r="AA90" s="79"/>
      <c r="AB90" s="79"/>
      <c r="AC90" s="79"/>
      <c r="AD90" s="79"/>
      <c r="AE90" s="79"/>
      <c r="AF90" s="79"/>
      <c r="AG90" s="79"/>
      <c r="AH90" s="61"/>
      <c r="AI90" s="61"/>
      <c r="AJ90" s="61"/>
      <c r="AK90" s="61"/>
      <c r="AL90" s="61"/>
      <c r="AM90" s="61"/>
      <c r="AN90" s="61"/>
      <c r="AO90" s="62"/>
      <c r="AR90" s="158"/>
      <c r="BO90" s="159"/>
      <c r="BQ90" s="158"/>
      <c r="BR90" s="160"/>
      <c r="BS90" s="160"/>
      <c r="BT90" s="160"/>
      <c r="BU90" s="160"/>
      <c r="BV90" s="160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J90" s="159"/>
    </row>
    <row r="91" spans="2:88" ht="18" customHeight="1" x14ac:dyDescent="0.15">
      <c r="B91" s="262"/>
      <c r="C91" s="263"/>
      <c r="D91" s="264"/>
      <c r="E91" s="271" t="s">
        <v>280</v>
      </c>
      <c r="F91" s="272"/>
      <c r="G91" s="272"/>
      <c r="H91" s="272"/>
      <c r="I91" s="272"/>
      <c r="J91" s="272"/>
      <c r="K91" s="272"/>
      <c r="L91" s="272"/>
      <c r="M91" s="272"/>
      <c r="N91" s="272"/>
      <c r="O91" s="272"/>
      <c r="P91" s="272"/>
      <c r="Q91" s="272"/>
      <c r="R91" s="283"/>
      <c r="S91" s="136"/>
      <c r="T91" s="110" t="str">
        <f>IF($AY91=1,"✓","")</f>
        <v/>
      </c>
      <c r="U91" s="248" t="s">
        <v>701</v>
      </c>
      <c r="V91" s="53"/>
      <c r="W91" s="137"/>
      <c r="X91" s="110" t="str">
        <f>IF($AY91=2,"✓","")</f>
        <v/>
      </c>
      <c r="Y91" s="137" t="s">
        <v>703</v>
      </c>
      <c r="Z91" s="137"/>
      <c r="AA91" s="137"/>
      <c r="AB91" s="110" t="str">
        <f>IF($AY91=3,"✓","")</f>
        <v/>
      </c>
      <c r="AC91" s="248" t="s">
        <v>705</v>
      </c>
      <c r="AD91" s="53"/>
      <c r="AE91" s="137"/>
      <c r="AF91" s="110" t="str">
        <f>IF($AY91=4,"✓","")</f>
        <v/>
      </c>
      <c r="AG91" s="137" t="s">
        <v>707</v>
      </c>
      <c r="AH91" s="53"/>
      <c r="AI91" s="137"/>
      <c r="AJ91" s="110" t="str">
        <f>IF($AY91=5,"✓","")</f>
        <v/>
      </c>
      <c r="AK91" s="137" t="s">
        <v>709</v>
      </c>
      <c r="AL91" s="137"/>
      <c r="AM91" s="137"/>
      <c r="AN91" s="137"/>
      <c r="AO91" s="69"/>
      <c r="AR91" s="158"/>
      <c r="AS91" s="268" t="str">
        <f>$E91</f>
        <v>尿蛋白</v>
      </c>
      <c r="AT91" s="269"/>
      <c r="AU91" s="269"/>
      <c r="AV91" s="269"/>
      <c r="AW91" s="269"/>
      <c r="AX91" s="270"/>
      <c r="AY91" s="316"/>
      <c r="AZ91" s="317"/>
      <c r="BA91" s="317"/>
      <c r="BB91" s="317"/>
      <c r="BC91" s="318"/>
      <c r="BE91" s="184"/>
      <c r="BF91" s="184"/>
      <c r="BG91" s="184"/>
      <c r="BH91" s="184"/>
      <c r="BI91" s="184"/>
      <c r="BJ91" s="184"/>
      <c r="BK91" s="184"/>
      <c r="BO91" s="159"/>
      <c r="BQ91" s="158"/>
      <c r="BR91" s="268" t="str">
        <f>AS91</f>
        <v>尿蛋白</v>
      </c>
      <c r="BS91" s="269"/>
      <c r="BT91" s="269"/>
      <c r="BU91" s="269"/>
      <c r="BV91" s="269"/>
      <c r="BW91" s="321" t="str">
        <f>IF(AND($AY91="",$AY$107=""),"記載必須","")</f>
        <v>記載必須</v>
      </c>
      <c r="BX91" s="322"/>
      <c r="BY91" s="322"/>
      <c r="BZ91" s="322"/>
      <c r="CA91" s="322"/>
      <c r="CB91" s="322"/>
      <c r="CC91" s="322"/>
      <c r="CD91" s="322"/>
      <c r="CE91" s="322"/>
      <c r="CF91" s="322"/>
      <c r="CG91" s="322"/>
      <c r="CH91" s="322"/>
      <c r="CI91" s="323"/>
      <c r="CJ91" s="159"/>
    </row>
    <row r="92" spans="2:88" ht="2.4500000000000002" customHeight="1" x14ac:dyDescent="0.15">
      <c r="B92" s="265"/>
      <c r="C92" s="266"/>
      <c r="D92" s="267"/>
      <c r="E92" s="97"/>
      <c r="F92" s="98"/>
      <c r="G92" s="98"/>
      <c r="H92" s="98"/>
      <c r="I92" s="98"/>
      <c r="J92" s="98"/>
      <c r="K92" s="98"/>
      <c r="L92" s="98"/>
      <c r="M92" s="98"/>
      <c r="N92" s="98"/>
      <c r="O92" s="98"/>
      <c r="P92" s="98"/>
      <c r="Q92" s="98"/>
      <c r="R92" s="98"/>
      <c r="S92" s="138"/>
      <c r="T92" s="139"/>
      <c r="U92" s="139"/>
      <c r="V92" s="139"/>
      <c r="W92" s="139"/>
      <c r="X92" s="139"/>
      <c r="Y92" s="139"/>
      <c r="Z92" s="139"/>
      <c r="AA92" s="139"/>
      <c r="AB92" s="139"/>
      <c r="AC92" s="139"/>
      <c r="AD92" s="139"/>
      <c r="AE92" s="139"/>
      <c r="AF92" s="139"/>
      <c r="AG92" s="139"/>
      <c r="AH92" s="66"/>
      <c r="AI92" s="66"/>
      <c r="AJ92" s="66"/>
      <c r="AK92" s="66"/>
      <c r="AL92" s="66"/>
      <c r="AM92" s="66"/>
      <c r="AN92" s="66"/>
      <c r="AO92" s="67"/>
      <c r="AR92" s="158"/>
      <c r="BO92" s="159"/>
      <c r="BQ92" s="158"/>
      <c r="BR92" s="160"/>
      <c r="BS92" s="160"/>
      <c r="BT92" s="160"/>
      <c r="BU92" s="160"/>
      <c r="BV92" s="160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J92" s="159"/>
    </row>
    <row r="93" spans="2:88" ht="2.4500000000000002" hidden="1" customHeight="1" x14ac:dyDescent="0.15">
      <c r="B93" s="250" t="s">
        <v>508</v>
      </c>
      <c r="C93" s="251"/>
      <c r="D93" s="252"/>
      <c r="E93" s="6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5"/>
      <c r="T93" s="53"/>
      <c r="U93" s="53"/>
      <c r="V93" s="186"/>
      <c r="W93" s="112"/>
      <c r="X93" s="112"/>
      <c r="Y93" s="112"/>
      <c r="Z93" s="186"/>
      <c r="AA93" s="53"/>
      <c r="AB93" s="53"/>
      <c r="AC93" s="53"/>
      <c r="AD93" s="53"/>
      <c r="AE93" s="53"/>
      <c r="AF93" s="53"/>
      <c r="AG93" s="53"/>
      <c r="AH93" s="53"/>
      <c r="AI93" s="53"/>
      <c r="AJ93" s="53"/>
      <c r="AK93" s="53"/>
      <c r="AL93" s="53"/>
      <c r="AM93" s="53"/>
      <c r="AN93" s="53"/>
      <c r="AO93" s="69"/>
      <c r="AR93" s="158"/>
      <c r="AS93" s="344" t="s">
        <v>512</v>
      </c>
      <c r="AT93" s="344"/>
      <c r="AU93" s="293" t="s">
        <v>471</v>
      </c>
      <c r="AV93" s="293"/>
      <c r="AW93" s="385" t="s">
        <v>500</v>
      </c>
      <c r="AX93" s="386"/>
      <c r="AY93" s="293" t="s">
        <v>515</v>
      </c>
      <c r="AZ93" s="293"/>
      <c r="BA93" s="342" t="s">
        <v>499</v>
      </c>
      <c r="BB93" s="342"/>
      <c r="BC93" s="342"/>
      <c r="BD93" s="342"/>
      <c r="BE93" s="342" t="s">
        <v>498</v>
      </c>
      <c r="BF93" s="342"/>
      <c r="BG93" s="342"/>
      <c r="BH93" s="342"/>
      <c r="BI93" s="342" t="s">
        <v>497</v>
      </c>
      <c r="BJ93" s="342"/>
      <c r="BK93" s="342"/>
      <c r="BL93" s="342"/>
      <c r="BM93" s="293" t="s">
        <v>514</v>
      </c>
      <c r="BN93" s="293"/>
      <c r="BO93" s="159"/>
      <c r="BQ93" s="158"/>
      <c r="BR93" s="160"/>
      <c r="BS93" s="160"/>
      <c r="BT93" s="160"/>
      <c r="BU93" s="160"/>
      <c r="BV93" s="160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J93" s="159"/>
    </row>
    <row r="94" spans="2:88" ht="18" hidden="1" customHeight="1" x14ac:dyDescent="0.15">
      <c r="B94" s="253"/>
      <c r="C94" s="254"/>
      <c r="D94" s="255"/>
      <c r="E94" s="271" t="s">
        <v>281</v>
      </c>
      <c r="F94" s="272"/>
      <c r="G94" s="272"/>
      <c r="H94" s="272"/>
      <c r="I94" s="272"/>
      <c r="J94" s="272"/>
      <c r="K94" s="272"/>
      <c r="L94" s="272"/>
      <c r="M94" s="272"/>
      <c r="N94" s="272"/>
      <c r="O94" s="272"/>
      <c r="P94" s="272"/>
      <c r="Q94" s="272"/>
      <c r="R94" s="283"/>
      <c r="S94" s="136"/>
      <c r="T94" s="110" t="str">
        <f>IF(AND($AW$97="該当",SUM(COUNTIFS($BA97,"該当"),COUNTIFS($BE97,"該当"),COUNTIFS($BI97,"該当"))&gt;=2),"✓","")</f>
        <v/>
      </c>
      <c r="U94" s="137" t="s">
        <v>285</v>
      </c>
      <c r="V94" s="53"/>
      <c r="W94" s="53"/>
      <c r="X94" s="53"/>
      <c r="Y94" s="110" t="str">
        <f>IF(AND($AW$97="該当",SUM(COUNTIFS($BA97,"該当"),COUNTIFS($BE97,"該当"),COUNTIFS($BI97,"該当"))=1),"✓","")</f>
        <v/>
      </c>
      <c r="Z94" s="137" t="s">
        <v>288</v>
      </c>
      <c r="AA94" s="53"/>
      <c r="AB94" s="53"/>
      <c r="AC94" s="53"/>
      <c r="AD94" s="53"/>
      <c r="AE94" s="110" t="str">
        <f>IF(AND($T$94&lt;&gt;"✓",$Y$94&lt;&gt;"✓",$AJ$94&lt;&gt;"✓"),"✓","")</f>
        <v/>
      </c>
      <c r="AF94" s="137" t="s">
        <v>287</v>
      </c>
      <c r="AG94" s="53"/>
      <c r="AH94" s="53"/>
      <c r="AI94" s="53"/>
      <c r="AJ94" s="110" t="str">
        <f>IF($AW$97="欠損","✓",IF(AND($T$94&lt;&gt;"✓",$Y$94&lt;&gt;"✓",$AW$97="該当",SUM(COUNTIFS($BA97,"欠損"),COUNTIFS($BE97,"欠損"),COUNTIFS($BI97,"欠損"))&gt;=1),"✓",""))</f>
        <v>✓</v>
      </c>
      <c r="AK94" s="137" t="s">
        <v>286</v>
      </c>
      <c r="AL94" s="53"/>
      <c r="AM94" s="53"/>
      <c r="AN94" s="53"/>
      <c r="AO94" s="69"/>
      <c r="AR94" s="158"/>
      <c r="AS94" s="344"/>
      <c r="AT94" s="344"/>
      <c r="AU94" s="293"/>
      <c r="AV94" s="293"/>
      <c r="AW94" s="387"/>
      <c r="AX94" s="388"/>
      <c r="AY94" s="293"/>
      <c r="AZ94" s="293"/>
      <c r="BA94" s="342"/>
      <c r="BB94" s="342"/>
      <c r="BC94" s="342"/>
      <c r="BD94" s="342"/>
      <c r="BE94" s="342"/>
      <c r="BF94" s="342"/>
      <c r="BG94" s="342"/>
      <c r="BH94" s="342"/>
      <c r="BI94" s="342"/>
      <c r="BJ94" s="342"/>
      <c r="BK94" s="342"/>
      <c r="BL94" s="342"/>
      <c r="BM94" s="293"/>
      <c r="BN94" s="293"/>
      <c r="BO94" s="159"/>
      <c r="BQ94" s="158"/>
      <c r="BR94" s="268" t="str">
        <f>$E94</f>
        <v>メタボリックシンドローム判定</v>
      </c>
      <c r="BS94" s="269"/>
      <c r="BT94" s="269"/>
      <c r="BU94" s="269"/>
      <c r="BV94" s="269"/>
      <c r="BW94" s="352"/>
      <c r="BX94" s="353"/>
      <c r="BY94" s="353"/>
      <c r="BZ94" s="353"/>
      <c r="CA94" s="353"/>
      <c r="CB94" s="353"/>
      <c r="CC94" s="353"/>
      <c r="CD94" s="353"/>
      <c r="CE94" s="353"/>
      <c r="CF94" s="353"/>
      <c r="CG94" s="353"/>
      <c r="CH94" s="353"/>
      <c r="CI94" s="354"/>
      <c r="CJ94" s="159"/>
    </row>
    <row r="95" spans="2:88" ht="2.4500000000000002" hidden="1" customHeight="1" x14ac:dyDescent="0.15">
      <c r="B95" s="253"/>
      <c r="C95" s="254"/>
      <c r="D95" s="255"/>
      <c r="E95" s="97"/>
      <c r="F95" s="98"/>
      <c r="G95" s="98"/>
      <c r="H95" s="98"/>
      <c r="I95" s="98"/>
      <c r="J95" s="98"/>
      <c r="K95" s="98"/>
      <c r="L95" s="98"/>
      <c r="M95" s="98"/>
      <c r="N95" s="98"/>
      <c r="O95" s="98"/>
      <c r="P95" s="98"/>
      <c r="Q95" s="98"/>
      <c r="R95" s="98"/>
      <c r="S95" s="105"/>
      <c r="T95" s="101"/>
      <c r="U95" s="101"/>
      <c r="V95" s="66"/>
      <c r="W95" s="66"/>
      <c r="X95" s="66"/>
      <c r="Y95" s="66"/>
      <c r="Z95" s="66"/>
      <c r="AA95" s="101"/>
      <c r="AB95" s="66"/>
      <c r="AC95" s="66"/>
      <c r="AD95" s="66"/>
      <c r="AE95" s="66"/>
      <c r="AF95" s="101"/>
      <c r="AG95" s="101"/>
      <c r="AH95" s="101"/>
      <c r="AI95" s="66"/>
      <c r="AJ95" s="66"/>
      <c r="AK95" s="66"/>
      <c r="AL95" s="66"/>
      <c r="AM95" s="66"/>
      <c r="AN95" s="66"/>
      <c r="AO95" s="67"/>
      <c r="AR95" s="158"/>
      <c r="AS95" s="344"/>
      <c r="AT95" s="344"/>
      <c r="AU95" s="293"/>
      <c r="AV95" s="293"/>
      <c r="AW95" s="387"/>
      <c r="AX95" s="388"/>
      <c r="AY95" s="293"/>
      <c r="AZ95" s="293"/>
      <c r="BA95" s="342"/>
      <c r="BB95" s="342"/>
      <c r="BC95" s="342"/>
      <c r="BD95" s="342"/>
      <c r="BE95" s="342"/>
      <c r="BF95" s="342"/>
      <c r="BG95" s="342"/>
      <c r="BH95" s="342"/>
      <c r="BI95" s="342"/>
      <c r="BJ95" s="342"/>
      <c r="BK95" s="342"/>
      <c r="BL95" s="342"/>
      <c r="BM95" s="293"/>
      <c r="BN95" s="293"/>
      <c r="BO95" s="159"/>
      <c r="BQ95" s="158"/>
      <c r="BR95" s="160"/>
      <c r="BS95" s="160"/>
      <c r="BT95" s="160"/>
      <c r="BU95" s="160"/>
      <c r="BV95" s="160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J95" s="159"/>
    </row>
    <row r="96" spans="2:88" ht="2.4500000000000002" hidden="1" customHeight="1" x14ac:dyDescent="0.15">
      <c r="B96" s="253"/>
      <c r="C96" s="254"/>
      <c r="D96" s="255"/>
      <c r="E96" s="6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5"/>
      <c r="T96" s="53"/>
      <c r="U96" s="53"/>
      <c r="V96" s="186"/>
      <c r="W96" s="112"/>
      <c r="X96" s="112"/>
      <c r="Y96" s="112"/>
      <c r="Z96" s="186"/>
      <c r="AA96" s="53"/>
      <c r="AB96" s="53"/>
      <c r="AC96" s="53"/>
      <c r="AD96" s="53"/>
      <c r="AE96" s="53"/>
      <c r="AF96" s="53"/>
      <c r="AG96" s="53"/>
      <c r="AH96" s="53"/>
      <c r="AI96" s="53"/>
      <c r="AJ96" s="53"/>
      <c r="AK96" s="53"/>
      <c r="AL96" s="53"/>
      <c r="AM96" s="53"/>
      <c r="AN96" s="53"/>
      <c r="AO96" s="69"/>
      <c r="AR96" s="158"/>
      <c r="AS96" s="344"/>
      <c r="AT96" s="344"/>
      <c r="AU96" s="293"/>
      <c r="AV96" s="293"/>
      <c r="AW96" s="389"/>
      <c r="AX96" s="390"/>
      <c r="AY96" s="293"/>
      <c r="AZ96" s="293"/>
      <c r="BA96" s="342"/>
      <c r="BB96" s="342"/>
      <c r="BC96" s="342"/>
      <c r="BD96" s="342"/>
      <c r="BE96" s="342"/>
      <c r="BF96" s="342"/>
      <c r="BG96" s="342"/>
      <c r="BH96" s="342"/>
      <c r="BI96" s="342"/>
      <c r="BJ96" s="342"/>
      <c r="BK96" s="342"/>
      <c r="BL96" s="342"/>
      <c r="BM96" s="293"/>
      <c r="BN96" s="293"/>
      <c r="BO96" s="159"/>
      <c r="BQ96" s="158"/>
      <c r="BR96" s="160"/>
      <c r="BS96" s="160"/>
      <c r="BT96" s="160"/>
      <c r="BU96" s="160"/>
      <c r="BV96" s="160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J96" s="159"/>
    </row>
    <row r="97" spans="2:88" ht="18" hidden="1" customHeight="1" x14ac:dyDescent="0.15">
      <c r="B97" s="253"/>
      <c r="C97" s="254"/>
      <c r="D97" s="255"/>
      <c r="E97" s="271" t="s">
        <v>484</v>
      </c>
      <c r="F97" s="272"/>
      <c r="G97" s="272"/>
      <c r="H97" s="272"/>
      <c r="I97" s="272"/>
      <c r="J97" s="272"/>
      <c r="K97" s="272"/>
      <c r="L97" s="272"/>
      <c r="M97" s="272"/>
      <c r="N97" s="272"/>
      <c r="O97" s="272"/>
      <c r="P97" s="272"/>
      <c r="Q97" s="272"/>
      <c r="R97" s="283"/>
      <c r="S97" s="136"/>
      <c r="T97" s="110" t="str">
        <f>IF(OR(AND($AW$97="該当",IFERROR(VALUE($AY$20),0)&lt;65,$AY$97="非該当",SUM(COUNTIFS($BC$97,"該当"),COUNTIFS($BG$97,"該当"),COUNTIFS($BK$97,"該当"))&gt;=2),
AND($AW$97="該当",IFERROR(VALUE($AY$20),0)&lt;65,$AY$97="非該当",SUM(COUNTIFS($BC$97,"該当"),COUNTIFS($BG$97,"該当"),COUNTIFS($BK$97,"該当"))=1,$BM$97="該当")),"✓",
IF(OR(AND($AW$97&lt;&gt;"該当",$AU$97="該当",IFERROR(VALUE($AY$20),0)&lt;65,$AY$97="非該当",SUM(COUNTIFS($BC$97,"該当"),COUNTIFS($BG$97,"該当"),COUNTIFS($BK$97,"該当"))&gt;=3),
AND($AW$97&lt;&gt;"該当",$AU$97="該当",IFERROR(VALUE($AY$20),0)&lt;65,$AY$97="非該当",SUM(COUNTIFS($BC$97,"該当"),COUNTIFS($BG$97,"該当"),COUNTIFS($BK$97,"該当"))&gt;=2,$BM$97="該当")),"✓",""))</f>
        <v/>
      </c>
      <c r="U97" s="168" t="s">
        <v>485</v>
      </c>
      <c r="V97" s="53"/>
      <c r="W97" s="53"/>
      <c r="X97" s="53"/>
      <c r="Y97" s="110" t="str">
        <f>IF(OR(AND($AW$97="該当",IFERROR(VALUE($AY$20),0)&lt;65,$AY$97="非該当",SUM(COUNTIFS($BC$97,"該当"),COUNTIFS($BG$97,"該当"),COUNTIFS($BK$97,"該当"))=1,$BM$97="非該当"),
AND($AW$97="該当",IFERROR(VALUE($AY$20),0)&gt;=65,$AY$97="非該当",SUM(COUNTIFS($BC$97,"該当"),COUNTIFS($BG$97,"該当"),COUNTIFS($BK$97,"該当"))&gt;=1)),"✓",
IF(OR(AND($AW$97&lt;&gt;"該当",$AU$97="該当",IFERROR(VALUE($AY$20),0)&lt;65,$AY$97="非該当",SUM(COUNTIFS($BC$97,"該当"),COUNTIFS($BG$97,"該当"),COUNTIFS($BK$97,"該当"))=2,$BM$97="非該当"),
AND($AW$97&lt;&gt;"該当",$AU$97="該当",IFERROR(VALUE($AY$20),0)&lt;65,$AY$97="非該当",SUM(COUNTIFS($BC$97,"該当"),COUNTIFS($BG$97,"該当"),COUNTIFS($BK$97,"該当"))=1),
AND($AW$97&lt;&gt;"該当",$AU$97="該当",IFERROR(VALUE($AY$20),0)&gt;=65,$AY$97="非該当",SUM(COUNTIFS($BC$97,"該当"),COUNTIFS($BG$97,"該当"),COUNTIFS($BK$97,"該当"))&gt;=1)),"✓",""))</f>
        <v/>
      </c>
      <c r="Z97" s="168" t="s">
        <v>486</v>
      </c>
      <c r="AA97" s="53"/>
      <c r="AB97" s="53"/>
      <c r="AC97" s="53"/>
      <c r="AD97" s="53"/>
      <c r="AE97" s="110" t="str">
        <f>IF(AND($T$97&lt;&gt;"✓",$Y$97&lt;&gt;"✓",$AJ$97&lt;&gt;"✓"),"✓","")</f>
        <v/>
      </c>
      <c r="AF97" s="137" t="s">
        <v>487</v>
      </c>
      <c r="AG97" s="53"/>
      <c r="AH97" s="53"/>
      <c r="AI97" s="53"/>
      <c r="AJ97" s="110" t="str">
        <f>IF(AND($AW$97="欠損",$AU$97="欠損"),"✓",IF(OR(AND($AW$97="該当",SUM(COUNTIFS($AY$97,"欠損"),COUNTIFS($BC$97,"欠損"),COUNTIFS($BG$97,"欠損"),COUNTIFS($BK$97,"欠損"))&gt;0,$T$97&lt;&gt;"✓",$Y$97&lt;&gt;"✓"),
AND($AW$97&lt;&gt;"該当",$AU$97="該当",SUM(COUNTIFS($AY$97,"欠損"),COUNTIFS($BC$97,"欠損"),COUNTIFS($BG$97,"欠損"),COUNTIFS($BK$97,"欠損"))&gt;0,$T$97&lt;&gt;"✓",$Y$97&lt;&gt;"✓")),"✓",""))</f>
        <v>✓</v>
      </c>
      <c r="AK97" s="137" t="s">
        <v>286</v>
      </c>
      <c r="AL97" s="53"/>
      <c r="AM97" s="53"/>
      <c r="AN97" s="53"/>
      <c r="AO97" s="69"/>
      <c r="AR97" s="158"/>
      <c r="AS97" s="344" t="s">
        <v>513</v>
      </c>
      <c r="AT97" s="344"/>
      <c r="AU97" s="341" t="str">
        <f>IF($AY$28&lt;&gt;"",IF(VALUE($AY$28)&gt;=25,"該当","非該当"),"欠損")</f>
        <v>欠損</v>
      </c>
      <c r="AV97" s="341"/>
      <c r="AW97" s="376" t="str">
        <f>IF(OR($AY$34&lt;&gt;"",$AY$31&lt;&gt;""),IF(OR(AND($AY$34&lt;&gt;"",VALUE($AY$34)&gt;=100),AND($AY$34="",$AY$31&lt;&gt;"",$AF$11="✓",VALUE($AY$31)&gt;=85),AND($AY$34="",$AY$31&lt;&gt;"",$AK$11="✓",VALUE($AY$31)&gt;=90)),"該当","非該当"),"欠損")</f>
        <v>欠損</v>
      </c>
      <c r="AX97" s="377"/>
      <c r="AY97" s="341" t="str">
        <f>IF(SUM(COUNTIFS(質問票!$AK$11,"該当"),COUNTIFS(質問票!$AK$12,"該当"),COUNTIFS(質問票!$AK$13,"該当"))&gt;0,"該当",IF(OR(質問票!$AK$11="欠損",質問票!$AK$12="欠損",質問票!$AK$13="欠損"),"欠損","非該当"))</f>
        <v>欠損</v>
      </c>
      <c r="AZ97" s="341"/>
      <c r="BA97" s="343" t="str">
        <f>IF(AND($AY$46&lt;&gt;"",$AY$49&lt;&gt;"",質問票!$AK$11&lt;&gt;"欠損"),IF(OR(VALUE($AY$46)&gt;=130,VALUE($AY$49)&gt;=85,質問票!$AK$11="該当"),"該当","非該当"),"欠損")</f>
        <v>欠損</v>
      </c>
      <c r="BB97" s="343"/>
      <c r="BC97" s="343" t="str">
        <f>IF(AND($AY$46&lt;&gt;"",$AY$49&lt;&gt;""),IF(OR(VALUE($AY$46)&gt;=130,VALUE($AY$49)&gt;=85),"該当","非該当"),"欠損")</f>
        <v>欠損</v>
      </c>
      <c r="BD97" s="343"/>
      <c r="BE97" s="343" t="str">
        <f>IF(AND($AY$55&lt;&gt;"",$AY$58&lt;&gt;"",質問票!$AK$13&lt;&gt;"欠損"),IF(OR(VALUE($AY$55)&gt;=150,VALUE($AY$58)&lt;40,質問票!$AK$13="該当"),"該当","非該当"),"欠損")</f>
        <v>欠損</v>
      </c>
      <c r="BF97" s="343"/>
      <c r="BG97" s="343" t="str">
        <f>IF(AND($AY$52&lt;&gt;"",$AY$55&lt;&gt;"",$AY$58&lt;&gt;""),IF(OR(AND($T$52="✓",VALUE($AY$55)&gt;=150),OR(AND(OR($Z$52="✓",$AJ$52="✓"),VALUE($AY$55)&gt;=175),VALUE($AY$58)&lt;40)),"該当","非該当"),"欠損")</f>
        <v>欠損</v>
      </c>
      <c r="BH97" s="343"/>
      <c r="BI97" s="343" t="str">
        <f>IF(AND(OR(AND($AY$52&lt;&gt;"",$AY$82&lt;&gt;""),$AY$85&lt;&gt;""),質問票!$AK$12&lt;&gt;"欠損"),IF(AND($T$52="✓",$AY$82&lt;&gt;""),IF(VALUE($AY$82)&gt;=110,"該当","非該当"),IF(OR(VALUE($AY$85)&gt;=6,質問票!$AK$12="該当"),"該当","非該当")),"欠損")</f>
        <v>欠損</v>
      </c>
      <c r="BJ97" s="343"/>
      <c r="BK97" s="343" t="str" cm="1">
        <f t="array" ref="BK97">IF(OR(AND($AY$52&lt;&gt;"",$AY$82&lt;&gt;""),$AY$85&lt;&gt;""),IF(AND($T$52="✓",$AY$82&lt;&gt;""),IF(VALUE($AY$82)&gt;=100,"該当","非該当"),IF($AY$85&lt;&gt;"",IF(VALUE($AY$85)&gt;=5.6,"該当","非該当"),IF(AND($Z$52="✓",$AY$82&lt;&gt;""),IF(VALUE($AY$82)&gt;=100,"該当","非該当"),欠損))),"欠損")</f>
        <v>欠損</v>
      </c>
      <c r="BL97" s="343"/>
      <c r="BM97" s="341" t="str">
        <f>質問票!$AK$24</f>
        <v>欠損</v>
      </c>
      <c r="BN97" s="341"/>
      <c r="BO97" s="159"/>
      <c r="BQ97" s="158"/>
      <c r="BR97" s="268" t="str">
        <f>$E97</f>
        <v>保健指導レベル</v>
      </c>
      <c r="BS97" s="269"/>
      <c r="BT97" s="269"/>
      <c r="BU97" s="269"/>
      <c r="BV97" s="269"/>
      <c r="BW97" s="352"/>
      <c r="BX97" s="353"/>
      <c r="BY97" s="353"/>
      <c r="BZ97" s="353"/>
      <c r="CA97" s="353"/>
      <c r="CB97" s="353"/>
      <c r="CC97" s="353"/>
      <c r="CD97" s="353"/>
      <c r="CE97" s="353"/>
      <c r="CF97" s="353"/>
      <c r="CG97" s="353"/>
      <c r="CH97" s="353"/>
      <c r="CI97" s="354"/>
      <c r="CJ97" s="159"/>
    </row>
    <row r="98" spans="2:88" ht="2.4500000000000002" hidden="1" customHeight="1" x14ac:dyDescent="0.15">
      <c r="B98" s="253"/>
      <c r="C98" s="254"/>
      <c r="D98" s="255"/>
      <c r="E98" s="97"/>
      <c r="F98" s="98"/>
      <c r="G98" s="98"/>
      <c r="H98" s="98"/>
      <c r="I98" s="98"/>
      <c r="J98" s="98"/>
      <c r="K98" s="98"/>
      <c r="L98" s="98"/>
      <c r="M98" s="98"/>
      <c r="N98" s="98"/>
      <c r="O98" s="98"/>
      <c r="P98" s="98"/>
      <c r="Q98" s="98"/>
      <c r="R98" s="98"/>
      <c r="S98" s="105"/>
      <c r="T98" s="101"/>
      <c r="U98" s="101"/>
      <c r="V98" s="66"/>
      <c r="W98" s="66"/>
      <c r="X98" s="66"/>
      <c r="Y98" s="66"/>
      <c r="Z98" s="66"/>
      <c r="AA98" s="101"/>
      <c r="AB98" s="66"/>
      <c r="AC98" s="66"/>
      <c r="AD98" s="66"/>
      <c r="AE98" s="66"/>
      <c r="AF98" s="101"/>
      <c r="AG98" s="101"/>
      <c r="AH98" s="101"/>
      <c r="AI98" s="66"/>
      <c r="AJ98" s="66"/>
      <c r="AK98" s="66"/>
      <c r="AL98" s="66"/>
      <c r="AM98" s="66"/>
      <c r="AN98" s="66"/>
      <c r="AO98" s="67"/>
      <c r="AR98" s="158"/>
      <c r="AS98" s="172"/>
      <c r="AT98" s="172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  <c r="BI98" s="150"/>
      <c r="BJ98" s="150"/>
      <c r="BK98" s="150"/>
      <c r="BL98" s="150"/>
      <c r="BM98" s="150"/>
      <c r="BN98" s="150"/>
      <c r="BO98" s="159"/>
      <c r="BQ98" s="158"/>
      <c r="BR98" s="160"/>
      <c r="BS98" s="160"/>
      <c r="BT98" s="160"/>
      <c r="BU98" s="160"/>
      <c r="BV98" s="160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J98" s="159"/>
    </row>
    <row r="99" spans="2:88" ht="2.4500000000000002" customHeight="1" x14ac:dyDescent="0.15">
      <c r="B99" s="253"/>
      <c r="C99" s="254"/>
      <c r="D99" s="255"/>
      <c r="E99" s="6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5"/>
      <c r="T99" s="53"/>
      <c r="U99" s="53"/>
      <c r="V99" s="186"/>
      <c r="W99" s="112"/>
      <c r="X99" s="112"/>
      <c r="Y99" s="112"/>
      <c r="Z99" s="186"/>
      <c r="AA99" s="53"/>
      <c r="AB99" s="53"/>
      <c r="AC99" s="53"/>
      <c r="AD99" s="53"/>
      <c r="AE99" s="53"/>
      <c r="AF99" s="53"/>
      <c r="AG99" s="53"/>
      <c r="AH99" s="53"/>
      <c r="AI99" s="53"/>
      <c r="AJ99" s="53"/>
      <c r="AK99" s="53"/>
      <c r="AL99" s="53"/>
      <c r="AM99" s="53"/>
      <c r="AN99" s="53"/>
      <c r="AO99" s="69"/>
      <c r="AR99" s="158"/>
      <c r="BO99" s="159"/>
      <c r="BQ99" s="158"/>
      <c r="BR99" s="160"/>
      <c r="BS99" s="160"/>
      <c r="BT99" s="160"/>
      <c r="BU99" s="160"/>
      <c r="BV99" s="160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J99" s="159"/>
    </row>
    <row r="100" spans="2:88" ht="18" customHeight="1" x14ac:dyDescent="0.15">
      <c r="B100" s="253"/>
      <c r="C100" s="254"/>
      <c r="D100" s="255"/>
      <c r="E100" s="271" t="s">
        <v>282</v>
      </c>
      <c r="F100" s="272"/>
      <c r="G100" s="272"/>
      <c r="H100" s="272"/>
      <c r="I100" s="272"/>
      <c r="J100" s="272"/>
      <c r="K100" s="272"/>
      <c r="L100" s="272"/>
      <c r="M100" s="272"/>
      <c r="N100" s="272"/>
      <c r="O100" s="272"/>
      <c r="P100" s="272"/>
      <c r="Q100" s="272"/>
      <c r="R100" s="283"/>
      <c r="S100" s="136"/>
      <c r="T100" s="110" t="str">
        <f>IF($AY100=1,"✓","")</f>
        <v/>
      </c>
      <c r="U100" s="168" t="s">
        <v>720</v>
      </c>
      <c r="V100" s="141"/>
      <c r="W100" s="53"/>
      <c r="X100" s="110" t="str">
        <f>IF($AY100=2,"✓","")</f>
        <v/>
      </c>
      <c r="Y100" s="168" t="s">
        <v>721</v>
      </c>
      <c r="AA100" s="141"/>
      <c r="AB100" s="110" t="str">
        <f>IF($AY100=3,"✓","")</f>
        <v/>
      </c>
      <c r="AC100" s="168" t="s">
        <v>722</v>
      </c>
      <c r="AD100" s="53"/>
      <c r="AG100" s="110" t="str">
        <f>IF($AY100=4,"✓","")</f>
        <v/>
      </c>
      <c r="AH100" s="168" t="s">
        <v>723</v>
      </c>
      <c r="AI100" s="141"/>
      <c r="AK100" s="110" t="str">
        <f>IF($AY100=5,"✓","")</f>
        <v/>
      </c>
      <c r="AL100" s="168" t="s">
        <v>724</v>
      </c>
      <c r="AM100" s="53"/>
      <c r="AN100" s="53"/>
      <c r="AO100" s="69"/>
      <c r="AR100" s="158"/>
      <c r="AS100" s="268" t="str">
        <f>$E100</f>
        <v>医師の判断（判定）</v>
      </c>
      <c r="AT100" s="269"/>
      <c r="AU100" s="269"/>
      <c r="AV100" s="269"/>
      <c r="AW100" s="269"/>
      <c r="AX100" s="270"/>
      <c r="AY100" s="316"/>
      <c r="AZ100" s="317"/>
      <c r="BA100" s="317"/>
      <c r="BB100" s="317"/>
      <c r="BC100" s="318"/>
      <c r="BO100" s="159"/>
      <c r="BQ100" s="158"/>
      <c r="BR100" s="268" t="str">
        <f>AS100</f>
        <v>医師の判断（判定）</v>
      </c>
      <c r="BS100" s="269"/>
      <c r="BT100" s="269"/>
      <c r="BU100" s="269"/>
      <c r="BV100" s="269"/>
      <c r="BW100" s="321" t="str">
        <f>IF($AY100="","記載必須","")</f>
        <v>記載必須</v>
      </c>
      <c r="BX100" s="322"/>
      <c r="BY100" s="322"/>
      <c r="BZ100" s="322"/>
      <c r="CA100" s="322"/>
      <c r="CB100" s="322"/>
      <c r="CC100" s="322"/>
      <c r="CD100" s="322"/>
      <c r="CE100" s="322"/>
      <c r="CF100" s="322"/>
      <c r="CG100" s="322"/>
      <c r="CH100" s="322"/>
      <c r="CI100" s="323"/>
      <c r="CJ100" s="159"/>
    </row>
    <row r="101" spans="2:88" ht="2.4500000000000002" customHeight="1" thickBot="1" x14ac:dyDescent="0.2">
      <c r="B101" s="253"/>
      <c r="C101" s="254"/>
      <c r="D101" s="255"/>
      <c r="E101" s="97"/>
      <c r="F101" s="98"/>
      <c r="G101" s="98"/>
      <c r="H101" s="98"/>
      <c r="I101" s="98"/>
      <c r="J101" s="98"/>
      <c r="K101" s="98"/>
      <c r="L101" s="98"/>
      <c r="M101" s="98"/>
      <c r="N101" s="98"/>
      <c r="O101" s="98"/>
      <c r="P101" s="98"/>
      <c r="Q101" s="98"/>
      <c r="R101" s="98"/>
      <c r="S101" s="142"/>
      <c r="T101" s="126"/>
      <c r="U101" s="126"/>
      <c r="V101" s="86"/>
      <c r="W101" s="86"/>
      <c r="X101" s="86"/>
      <c r="Y101" s="86"/>
      <c r="Z101" s="86"/>
      <c r="AA101" s="126"/>
      <c r="AB101" s="86"/>
      <c r="AC101" s="86"/>
      <c r="AD101" s="86"/>
      <c r="AE101" s="86"/>
      <c r="AF101" s="126"/>
      <c r="AG101" s="126"/>
      <c r="AH101" s="126"/>
      <c r="AI101" s="86"/>
      <c r="AJ101" s="86"/>
      <c r="AK101" s="86"/>
      <c r="AL101" s="86"/>
      <c r="AM101" s="86"/>
      <c r="AN101" s="86"/>
      <c r="AO101" s="87"/>
      <c r="AR101" s="158"/>
      <c r="BO101" s="159"/>
      <c r="BQ101" s="158"/>
      <c r="BR101" s="160"/>
      <c r="BS101" s="160"/>
      <c r="BT101" s="160"/>
      <c r="BU101" s="160"/>
      <c r="BV101" s="160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J101" s="159"/>
    </row>
    <row r="102" spans="2:88" ht="2.4500000000000002" customHeight="1" thickTop="1" x14ac:dyDescent="0.15">
      <c r="B102" s="253"/>
      <c r="C102" s="254"/>
      <c r="D102" s="255"/>
      <c r="E102" s="6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128"/>
      <c r="S102" s="116"/>
      <c r="T102" s="116"/>
      <c r="U102" s="116"/>
      <c r="V102" s="116"/>
      <c r="W102" s="116"/>
      <c r="X102" s="116"/>
      <c r="Y102" s="116"/>
      <c r="Z102" s="116"/>
      <c r="AA102" s="116"/>
      <c r="AB102" s="116"/>
      <c r="AC102" s="116"/>
      <c r="AD102" s="116"/>
      <c r="AE102" s="116"/>
      <c r="AF102" s="116"/>
      <c r="AG102" s="116"/>
      <c r="AH102" s="116"/>
      <c r="AI102" s="116"/>
      <c r="AJ102" s="116"/>
      <c r="AK102" s="116"/>
      <c r="AL102" s="116"/>
      <c r="AM102" s="53"/>
      <c r="AN102" s="53"/>
      <c r="AO102" s="129"/>
      <c r="AR102" s="158"/>
      <c r="BO102" s="159"/>
      <c r="BQ102" s="158"/>
      <c r="BR102" s="160"/>
      <c r="BS102" s="160"/>
      <c r="BT102" s="160"/>
      <c r="BU102" s="160"/>
      <c r="BV102" s="160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J102" s="159"/>
    </row>
    <row r="103" spans="2:88" ht="18" customHeight="1" x14ac:dyDescent="0.15">
      <c r="B103" s="253"/>
      <c r="C103" s="254"/>
      <c r="D103" s="255"/>
      <c r="E103" s="271" t="s">
        <v>283</v>
      </c>
      <c r="F103" s="272"/>
      <c r="G103" s="272"/>
      <c r="H103" s="272"/>
      <c r="I103" s="272"/>
      <c r="J103" s="272"/>
      <c r="K103" s="272"/>
      <c r="L103" s="272"/>
      <c r="M103" s="272"/>
      <c r="N103" s="272"/>
      <c r="O103" s="272"/>
      <c r="P103" s="272"/>
      <c r="Q103" s="272"/>
      <c r="R103" s="273"/>
      <c r="S103" s="143"/>
      <c r="T103" s="403" t="str">
        <f>DBCS($AY103)</f>
        <v/>
      </c>
      <c r="U103" s="403"/>
      <c r="V103" s="403"/>
      <c r="W103" s="403"/>
      <c r="X103" s="403"/>
      <c r="Y103" s="403"/>
      <c r="Z103" s="403"/>
      <c r="AA103" s="403"/>
      <c r="AB103" s="403"/>
      <c r="AC103" s="403"/>
      <c r="AD103" s="403"/>
      <c r="AE103" s="403"/>
      <c r="AF103" s="403"/>
      <c r="AG103" s="403"/>
      <c r="AH103" s="403"/>
      <c r="AI103" s="403"/>
      <c r="AJ103" s="403"/>
      <c r="AK103" s="403"/>
      <c r="AL103" s="403"/>
      <c r="AM103" s="403"/>
      <c r="AN103" s="403"/>
      <c r="AO103" s="169"/>
      <c r="AR103" s="158"/>
      <c r="AS103" s="290" t="str">
        <f>$E103</f>
        <v>その他、所見等記入欄</v>
      </c>
      <c r="AT103" s="291"/>
      <c r="AU103" s="291"/>
      <c r="AV103" s="291"/>
      <c r="AW103" s="291"/>
      <c r="AX103" s="292"/>
      <c r="AY103" s="359"/>
      <c r="AZ103" s="360"/>
      <c r="BA103" s="360"/>
      <c r="BB103" s="360"/>
      <c r="BC103" s="360"/>
      <c r="BD103" s="360"/>
      <c r="BE103" s="360"/>
      <c r="BF103" s="360"/>
      <c r="BG103" s="360"/>
      <c r="BH103" s="360"/>
      <c r="BI103" s="360"/>
      <c r="BJ103" s="360"/>
      <c r="BK103" s="361"/>
      <c r="BO103" s="159"/>
      <c r="BQ103" s="158"/>
      <c r="BR103" s="290" t="str">
        <f>AS103</f>
        <v>その他、所見等記入欄</v>
      </c>
      <c r="BS103" s="269"/>
      <c r="BT103" s="269"/>
      <c r="BU103" s="269"/>
      <c r="BV103" s="269"/>
      <c r="BW103" s="327" t="str">
        <f>IF($AY103="","記載確認","")</f>
        <v>記載確認</v>
      </c>
      <c r="BX103" s="328"/>
      <c r="BY103" s="328"/>
      <c r="BZ103" s="328"/>
      <c r="CA103" s="328"/>
      <c r="CB103" s="328"/>
      <c r="CC103" s="328"/>
      <c r="CD103" s="328"/>
      <c r="CE103" s="328"/>
      <c r="CF103" s="328"/>
      <c r="CG103" s="328"/>
      <c r="CH103" s="328"/>
      <c r="CI103" s="329"/>
      <c r="CJ103" s="159"/>
    </row>
    <row r="104" spans="2:88" ht="2.4500000000000002" customHeight="1" x14ac:dyDescent="0.15">
      <c r="B104" s="253"/>
      <c r="C104" s="254"/>
      <c r="D104" s="255"/>
      <c r="E104" s="97"/>
      <c r="F104" s="98"/>
      <c r="G104" s="98"/>
      <c r="H104" s="98"/>
      <c r="I104" s="98"/>
      <c r="J104" s="98"/>
      <c r="K104" s="98"/>
      <c r="L104" s="98"/>
      <c r="M104" s="98"/>
      <c r="N104" s="98"/>
      <c r="O104" s="98"/>
      <c r="P104" s="98"/>
      <c r="Q104" s="98"/>
      <c r="R104" s="130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66"/>
      <c r="AN104" s="66"/>
      <c r="AO104" s="131"/>
      <c r="AR104" s="158"/>
      <c r="BO104" s="159"/>
      <c r="BQ104" s="158"/>
      <c r="BR104" s="160"/>
      <c r="BS104" s="160"/>
      <c r="BT104" s="160"/>
      <c r="BU104" s="160"/>
      <c r="BV104" s="160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J104" s="159"/>
    </row>
    <row r="105" spans="2:88" ht="2.4500000000000002" customHeight="1" x14ac:dyDescent="0.15">
      <c r="B105" s="253"/>
      <c r="C105" s="254"/>
      <c r="D105" s="255"/>
      <c r="E105" s="6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128"/>
      <c r="S105" s="61"/>
      <c r="T105" s="61"/>
      <c r="U105" s="61"/>
      <c r="V105" s="103"/>
      <c r="W105" s="140"/>
      <c r="X105" s="140"/>
      <c r="Y105" s="140"/>
      <c r="Z105" s="103"/>
      <c r="AA105" s="61"/>
      <c r="AB105" s="61"/>
      <c r="AC105" s="61"/>
      <c r="AD105" s="61"/>
      <c r="AE105" s="61"/>
      <c r="AF105" s="61"/>
      <c r="AG105" s="61"/>
      <c r="AH105" s="61"/>
      <c r="AI105" s="61"/>
      <c r="AJ105" s="61"/>
      <c r="AK105" s="61"/>
      <c r="AL105" s="61"/>
      <c r="AM105" s="61"/>
      <c r="AN105" s="61"/>
      <c r="AO105" s="132"/>
      <c r="AR105" s="158"/>
      <c r="BO105" s="159"/>
      <c r="BQ105" s="158"/>
      <c r="BR105" s="160"/>
      <c r="BS105" s="160"/>
      <c r="BT105" s="160"/>
      <c r="BU105" s="160"/>
      <c r="BV105" s="160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J105" s="159"/>
    </row>
    <row r="106" spans="2:88" ht="5.0999999999999996" customHeight="1" x14ac:dyDescent="0.15">
      <c r="B106" s="253"/>
      <c r="C106" s="254"/>
      <c r="D106" s="255"/>
      <c r="E106" s="198"/>
      <c r="F106" s="199"/>
      <c r="G106" s="199"/>
      <c r="H106" s="199"/>
      <c r="I106" s="199"/>
      <c r="J106" s="199"/>
      <c r="K106" s="199"/>
      <c r="L106" s="199"/>
      <c r="M106" s="199"/>
      <c r="N106" s="199"/>
      <c r="O106" s="199"/>
      <c r="P106" s="199"/>
      <c r="Q106" s="199"/>
      <c r="R106" s="200"/>
      <c r="S106" s="53"/>
      <c r="T106" s="53"/>
      <c r="U106" s="53"/>
      <c r="V106" s="186"/>
      <c r="W106" s="112"/>
      <c r="X106" s="112"/>
      <c r="Y106" s="112"/>
      <c r="Z106" s="402" t="s">
        <v>726</v>
      </c>
      <c r="AA106" s="402"/>
      <c r="AB106" s="402"/>
      <c r="AC106" s="402"/>
      <c r="AD106" s="402"/>
      <c r="AE106" s="402"/>
      <c r="AF106" s="402"/>
      <c r="AG106" s="402"/>
      <c r="AH106" s="402"/>
      <c r="AI106" s="53"/>
      <c r="AJ106" s="53"/>
      <c r="AK106" s="144"/>
      <c r="AL106" s="144"/>
      <c r="AM106" s="144"/>
      <c r="AN106" s="53"/>
      <c r="AO106" s="129"/>
      <c r="AR106" s="158"/>
      <c r="BO106" s="159"/>
      <c r="BQ106" s="158"/>
      <c r="BR106" s="160"/>
      <c r="BS106" s="160"/>
      <c r="BT106" s="160"/>
      <c r="BU106" s="160"/>
      <c r="BV106" s="160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J106" s="159"/>
    </row>
    <row r="107" spans="2:88" ht="18" customHeight="1" x14ac:dyDescent="0.15">
      <c r="B107" s="253"/>
      <c r="C107" s="254"/>
      <c r="D107" s="255"/>
      <c r="E107" s="271" t="s">
        <v>510</v>
      </c>
      <c r="F107" s="272"/>
      <c r="G107" s="272"/>
      <c r="H107" s="272"/>
      <c r="I107" s="272"/>
      <c r="J107" s="272"/>
      <c r="K107" s="272"/>
      <c r="L107" s="272"/>
      <c r="M107" s="272"/>
      <c r="N107" s="272"/>
      <c r="O107" s="272"/>
      <c r="P107" s="272"/>
      <c r="Q107" s="272"/>
      <c r="R107" s="273"/>
      <c r="S107" s="144"/>
      <c r="T107" s="110" t="str">
        <f>IF($AY107=1,"✓","")</f>
        <v/>
      </c>
      <c r="U107" s="144" t="s">
        <v>725</v>
      </c>
      <c r="V107" s="144"/>
      <c r="W107" s="144"/>
      <c r="Y107" s="110" t="str">
        <f>IF($AY107=2,"✓","")</f>
        <v/>
      </c>
      <c r="Z107" s="402"/>
      <c r="AA107" s="402"/>
      <c r="AB107" s="402"/>
      <c r="AC107" s="402"/>
      <c r="AD107" s="402"/>
      <c r="AE107" s="402"/>
      <c r="AF107" s="402"/>
      <c r="AG107" s="402"/>
      <c r="AH107" s="402"/>
      <c r="AI107" s="185"/>
      <c r="AJ107" s="110" t="str">
        <f>IF($AY107=3,"✓","")</f>
        <v/>
      </c>
      <c r="AK107" s="144" t="s">
        <v>727</v>
      </c>
      <c r="AL107" s="144"/>
      <c r="AM107" s="144"/>
      <c r="AN107" s="185"/>
      <c r="AO107" s="129"/>
      <c r="AR107" s="158"/>
      <c r="AS107" s="268" t="str">
        <f>$E107</f>
        <v>尿検査未実施の理由</v>
      </c>
      <c r="AT107" s="269"/>
      <c r="AU107" s="269"/>
      <c r="AV107" s="269"/>
      <c r="AW107" s="269"/>
      <c r="AX107" s="269"/>
      <c r="AY107" s="362"/>
      <c r="AZ107" s="362"/>
      <c r="BA107" s="362"/>
      <c r="BB107" s="362"/>
      <c r="BC107" s="362"/>
      <c r="BD107" s="362"/>
      <c r="BE107" s="362"/>
      <c r="BF107" s="362"/>
      <c r="BG107" s="362"/>
      <c r="BH107" s="362"/>
      <c r="BI107" s="362"/>
      <c r="BJ107" s="362"/>
      <c r="BK107" s="362"/>
      <c r="BL107" s="199"/>
      <c r="BO107" s="159"/>
      <c r="BQ107" s="158"/>
      <c r="BR107" s="268" t="str">
        <f>AS107</f>
        <v>尿検査未実施の理由</v>
      </c>
      <c r="BS107" s="269"/>
      <c r="BT107" s="269"/>
      <c r="BU107" s="269"/>
      <c r="BV107" s="269"/>
      <c r="BW107" s="321" t="str">
        <f>IF(AND($AY$107="",OR($AY$88="",$AY$91="")),"記載必須",IF(AND($AY$88&lt;&gt;"",$AY$91&lt;&gt;"",$AY$107&lt;&gt;""),"記載不要",""))</f>
        <v>記載必須</v>
      </c>
      <c r="BX107" s="322"/>
      <c r="BY107" s="322"/>
      <c r="BZ107" s="322"/>
      <c r="CA107" s="322"/>
      <c r="CB107" s="322"/>
      <c r="CC107" s="322"/>
      <c r="CD107" s="322"/>
      <c r="CE107" s="322"/>
      <c r="CF107" s="322"/>
      <c r="CG107" s="322"/>
      <c r="CH107" s="322"/>
      <c r="CI107" s="323"/>
      <c r="CJ107" s="159"/>
    </row>
    <row r="108" spans="2:88" ht="5.0999999999999996" customHeight="1" x14ac:dyDescent="0.15">
      <c r="B108" s="253"/>
      <c r="C108" s="254"/>
      <c r="D108" s="255"/>
      <c r="E108" s="198"/>
      <c r="F108" s="199"/>
      <c r="G108" s="199"/>
      <c r="H108" s="199"/>
      <c r="I108" s="199"/>
      <c r="J108" s="199"/>
      <c r="K108" s="199"/>
      <c r="L108" s="199"/>
      <c r="M108" s="199"/>
      <c r="N108" s="199"/>
      <c r="O108" s="199"/>
      <c r="P108" s="199"/>
      <c r="Q108" s="199"/>
      <c r="R108" s="200"/>
      <c r="S108" s="144"/>
      <c r="T108" s="145"/>
      <c r="U108" s="144"/>
      <c r="V108" s="144"/>
      <c r="W108" s="144"/>
      <c r="Y108" s="145"/>
      <c r="Z108" s="402"/>
      <c r="AA108" s="402"/>
      <c r="AB108" s="402"/>
      <c r="AC108" s="402"/>
      <c r="AD108" s="402"/>
      <c r="AE108" s="402"/>
      <c r="AF108" s="402"/>
      <c r="AG108" s="402"/>
      <c r="AH108" s="402"/>
      <c r="AI108" s="185"/>
      <c r="AJ108" s="145"/>
      <c r="AK108" s="144"/>
      <c r="AL108" s="144"/>
      <c r="AM108" s="144"/>
      <c r="AN108" s="185"/>
      <c r="AO108" s="129"/>
      <c r="AR108" s="158"/>
      <c r="BO108" s="159"/>
      <c r="BQ108" s="158"/>
      <c r="BR108" s="160"/>
      <c r="BS108" s="160"/>
      <c r="BT108" s="160"/>
      <c r="BU108" s="160"/>
      <c r="BV108" s="160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J108" s="159"/>
    </row>
    <row r="109" spans="2:88" ht="2.4500000000000002" customHeight="1" thickBot="1" x14ac:dyDescent="0.2">
      <c r="B109" s="253"/>
      <c r="C109" s="254"/>
      <c r="D109" s="255"/>
      <c r="E109" s="97"/>
      <c r="F109" s="98"/>
      <c r="G109" s="98"/>
      <c r="H109" s="98"/>
      <c r="I109" s="98"/>
      <c r="J109" s="98"/>
      <c r="K109" s="98"/>
      <c r="L109" s="98"/>
      <c r="M109" s="98"/>
      <c r="N109" s="98"/>
      <c r="O109" s="98"/>
      <c r="P109" s="98"/>
      <c r="Q109" s="98"/>
      <c r="R109" s="130"/>
      <c r="S109" s="186"/>
      <c r="T109" s="186"/>
      <c r="U109" s="186"/>
      <c r="V109" s="53"/>
      <c r="W109" s="53"/>
      <c r="X109" s="53"/>
      <c r="Y109" s="53"/>
      <c r="Z109" s="53"/>
      <c r="AA109" s="186"/>
      <c r="AB109" s="53"/>
      <c r="AC109" s="53"/>
      <c r="AD109" s="53"/>
      <c r="AE109" s="53"/>
      <c r="AF109" s="186"/>
      <c r="AG109" s="186"/>
      <c r="AH109" s="186"/>
      <c r="AI109" s="53"/>
      <c r="AJ109" s="53"/>
      <c r="AK109" s="53"/>
      <c r="AL109" s="53"/>
      <c r="AM109" s="53"/>
      <c r="AN109" s="53"/>
      <c r="AO109" s="129"/>
      <c r="AR109" s="158"/>
      <c r="BO109" s="159"/>
      <c r="BQ109" s="158"/>
      <c r="BR109" s="160"/>
      <c r="BS109" s="160"/>
      <c r="BT109" s="160"/>
      <c r="BU109" s="160"/>
      <c r="BV109" s="160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J109" s="159"/>
    </row>
    <row r="110" spans="2:88" ht="2.4500000000000002" customHeight="1" thickTop="1" x14ac:dyDescent="0.15">
      <c r="B110" s="253"/>
      <c r="C110" s="254"/>
      <c r="D110" s="255"/>
      <c r="E110" s="60"/>
      <c r="F110" s="90"/>
      <c r="G110" s="90"/>
      <c r="H110" s="90"/>
      <c r="I110" s="90"/>
      <c r="J110" s="90"/>
      <c r="K110" s="90"/>
      <c r="L110" s="90"/>
      <c r="M110" s="90"/>
      <c r="N110" s="90"/>
      <c r="O110" s="90"/>
      <c r="P110" s="90"/>
      <c r="Q110" s="90"/>
      <c r="R110" s="90"/>
      <c r="S110" s="146"/>
      <c r="T110" s="134"/>
      <c r="U110" s="134"/>
      <c r="V110" s="134"/>
      <c r="W110" s="134"/>
      <c r="X110" s="134"/>
      <c r="Y110" s="134"/>
      <c r="Z110" s="134"/>
      <c r="AA110" s="134"/>
      <c r="AB110" s="134"/>
      <c r="AC110" s="134"/>
      <c r="AD110" s="134"/>
      <c r="AE110" s="134"/>
      <c r="AF110" s="134"/>
      <c r="AG110" s="134"/>
      <c r="AH110" s="134"/>
      <c r="AI110" s="134"/>
      <c r="AJ110" s="134"/>
      <c r="AK110" s="134"/>
      <c r="AL110" s="134"/>
      <c r="AM110" s="92"/>
      <c r="AN110" s="92"/>
      <c r="AO110" s="94"/>
      <c r="AR110" s="158"/>
      <c r="BO110" s="159"/>
      <c r="BQ110" s="158"/>
      <c r="BR110" s="160"/>
      <c r="BS110" s="160"/>
      <c r="BT110" s="160"/>
      <c r="BU110" s="160"/>
      <c r="BV110" s="160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J110" s="159"/>
    </row>
    <row r="111" spans="2:88" ht="18" customHeight="1" x14ac:dyDescent="0.15">
      <c r="B111" s="253"/>
      <c r="C111" s="254"/>
      <c r="D111" s="255"/>
      <c r="E111" s="271" t="s">
        <v>284</v>
      </c>
      <c r="F111" s="272"/>
      <c r="G111" s="272"/>
      <c r="H111" s="272"/>
      <c r="I111" s="272"/>
      <c r="J111" s="272"/>
      <c r="K111" s="272"/>
      <c r="L111" s="272"/>
      <c r="M111" s="272"/>
      <c r="N111" s="272"/>
      <c r="O111" s="272"/>
      <c r="P111" s="272"/>
      <c r="Q111" s="272"/>
      <c r="R111" s="283"/>
      <c r="S111" s="147"/>
      <c r="T111" s="403" t="str">
        <f>DBCS($AY111)</f>
        <v/>
      </c>
      <c r="U111" s="403"/>
      <c r="V111" s="403"/>
      <c r="W111" s="403"/>
      <c r="X111" s="403"/>
      <c r="Y111" s="403"/>
      <c r="Z111" s="403"/>
      <c r="AA111" s="403"/>
      <c r="AB111" s="403"/>
      <c r="AC111" s="403"/>
      <c r="AD111" s="403"/>
      <c r="AE111" s="403"/>
      <c r="AF111" s="403"/>
      <c r="AG111" s="403"/>
      <c r="AH111" s="403"/>
      <c r="AI111" s="403"/>
      <c r="AJ111" s="403"/>
      <c r="AK111" s="403"/>
      <c r="AL111" s="403"/>
      <c r="AM111" s="403"/>
      <c r="AN111" s="403"/>
      <c r="AO111" s="170"/>
      <c r="AR111" s="158"/>
      <c r="AS111" s="268" t="str">
        <f>$E111</f>
        <v>医師の氏名</v>
      </c>
      <c r="AT111" s="269"/>
      <c r="AU111" s="269"/>
      <c r="AV111" s="269"/>
      <c r="AW111" s="269"/>
      <c r="AX111" s="270"/>
      <c r="AY111" s="359"/>
      <c r="AZ111" s="360"/>
      <c r="BA111" s="360"/>
      <c r="BB111" s="360"/>
      <c r="BC111" s="360"/>
      <c r="BD111" s="360"/>
      <c r="BE111" s="360"/>
      <c r="BF111" s="360"/>
      <c r="BG111" s="360"/>
      <c r="BH111" s="360"/>
      <c r="BI111" s="360"/>
      <c r="BJ111" s="360"/>
      <c r="BK111" s="361"/>
      <c r="BO111" s="159"/>
      <c r="BQ111" s="158"/>
      <c r="BR111" s="268" t="str">
        <f>AS111</f>
        <v>医師の氏名</v>
      </c>
      <c r="BS111" s="269"/>
      <c r="BT111" s="269"/>
      <c r="BU111" s="269"/>
      <c r="BV111" s="269"/>
      <c r="BW111" s="321" t="str">
        <f>IF($AY111="","記載必須","")</f>
        <v>記載必須</v>
      </c>
      <c r="BX111" s="322"/>
      <c r="BY111" s="322"/>
      <c r="BZ111" s="322"/>
      <c r="CA111" s="322"/>
      <c r="CB111" s="322"/>
      <c r="CC111" s="322"/>
      <c r="CD111" s="322"/>
      <c r="CE111" s="322"/>
      <c r="CF111" s="322"/>
      <c r="CG111" s="322"/>
      <c r="CH111" s="322"/>
      <c r="CI111" s="323"/>
      <c r="CJ111" s="159"/>
    </row>
    <row r="112" spans="2:88" ht="2.4500000000000002" customHeight="1" thickBot="1" x14ac:dyDescent="0.2">
      <c r="B112" s="256"/>
      <c r="C112" s="257"/>
      <c r="D112" s="258"/>
      <c r="E112" s="97"/>
      <c r="F112" s="98"/>
      <c r="G112" s="98"/>
      <c r="H112" s="98"/>
      <c r="I112" s="98"/>
      <c r="J112" s="98"/>
      <c r="K112" s="98"/>
      <c r="L112" s="98"/>
      <c r="M112" s="98"/>
      <c r="N112" s="98"/>
      <c r="O112" s="98"/>
      <c r="P112" s="98"/>
      <c r="Q112" s="98"/>
      <c r="R112" s="98"/>
      <c r="S112" s="148"/>
      <c r="T112" s="127"/>
      <c r="U112" s="127"/>
      <c r="V112" s="127"/>
      <c r="W112" s="127"/>
      <c r="X112" s="127"/>
      <c r="Y112" s="127"/>
      <c r="Z112" s="127"/>
      <c r="AA112" s="127"/>
      <c r="AB112" s="127"/>
      <c r="AC112" s="127"/>
      <c r="AD112" s="127"/>
      <c r="AE112" s="127"/>
      <c r="AF112" s="127"/>
      <c r="AG112" s="127"/>
      <c r="AH112" s="127"/>
      <c r="AI112" s="127"/>
      <c r="AJ112" s="127"/>
      <c r="AK112" s="127"/>
      <c r="AL112" s="127"/>
      <c r="AM112" s="86"/>
      <c r="AN112" s="86"/>
      <c r="AO112" s="87"/>
      <c r="AR112" s="158"/>
      <c r="BO112" s="159"/>
      <c r="BQ112" s="158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J112" s="159"/>
    </row>
    <row r="113" spans="1:90" ht="3.95" customHeight="1" thickTop="1" x14ac:dyDescent="0.15">
      <c r="AR113" s="158"/>
      <c r="BO113" s="159"/>
      <c r="BQ113" s="158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J113" s="159"/>
    </row>
    <row r="114" spans="1:90" s="6" customFormat="1" ht="12" customHeight="1" x14ac:dyDescent="0.15">
      <c r="A114" s="149"/>
      <c r="B114" s="401" t="s">
        <v>289</v>
      </c>
      <c r="C114" s="401"/>
      <c r="D114" s="401"/>
      <c r="E114" s="401"/>
      <c r="F114" s="401"/>
      <c r="G114" s="401"/>
      <c r="H114" s="401"/>
      <c r="I114" s="401"/>
      <c r="J114" s="401"/>
      <c r="K114" s="401"/>
      <c r="L114" s="401"/>
      <c r="M114" s="401"/>
      <c r="N114" s="401"/>
      <c r="O114" s="401"/>
      <c r="P114" s="401"/>
      <c r="Q114" s="401"/>
      <c r="R114" s="401"/>
      <c r="S114" s="401"/>
      <c r="T114" s="401"/>
      <c r="U114" s="401"/>
      <c r="V114" s="401"/>
      <c r="W114" s="401"/>
      <c r="X114" s="401"/>
      <c r="Y114" s="401"/>
      <c r="Z114" s="401"/>
      <c r="AA114" s="401"/>
      <c r="AB114" s="401"/>
      <c r="AC114" s="401"/>
      <c r="AD114" s="401"/>
      <c r="AE114" s="401"/>
      <c r="AF114" s="401"/>
      <c r="AG114" s="401"/>
      <c r="AH114" s="401"/>
      <c r="AI114" s="401"/>
      <c r="AJ114" s="401"/>
      <c r="AK114" s="401"/>
      <c r="AL114" s="401"/>
      <c r="AM114" s="401"/>
      <c r="AN114" s="401"/>
      <c r="AO114" s="401"/>
      <c r="AP114" s="150"/>
      <c r="AR114" s="162"/>
      <c r="AS114" s="346" t="s">
        <v>490</v>
      </c>
      <c r="AT114" s="347"/>
      <c r="AU114" s="347"/>
      <c r="AV114" s="347"/>
      <c r="AW114" s="347"/>
      <c r="AX114" s="348"/>
      <c r="AY114" s="407" t="str">
        <f>IF($BW$114&lt;&gt;"","質問票に" &amp; CHAR(10) &amp; "回答必須","")</f>
        <v>質問票に
回答必須</v>
      </c>
      <c r="AZ114" s="407"/>
      <c r="BA114" s="407"/>
      <c r="BB114" s="407"/>
      <c r="BC114" s="408"/>
      <c r="BE114" s="415" t="s">
        <v>691</v>
      </c>
      <c r="BF114" s="411"/>
      <c r="BG114" s="411"/>
      <c r="BH114" s="411"/>
      <c r="BI114" s="416"/>
      <c r="BJ114" s="411" t="str">
        <f>IF($BR$3&lt;&gt;"","必須項目入力もれ",IF($T$97="✓",$U$97,IF($Y$97="✓",$Z$97,IF($AE$97="✓",$AF$97,IF($AJ$97="✓",$AK$97,"")))))</f>
        <v>必須項目入力もれ</v>
      </c>
      <c r="BK114" s="411"/>
      <c r="BL114" s="411"/>
      <c r="BM114" s="411"/>
      <c r="BN114" s="412"/>
      <c r="BO114" s="163"/>
      <c r="BQ114" s="162"/>
      <c r="BR114" s="346" t="s">
        <v>697</v>
      </c>
      <c r="BS114" s="347"/>
      <c r="BT114" s="347"/>
      <c r="BU114" s="347"/>
      <c r="BV114" s="348"/>
      <c r="BW114" s="349" t="str">
        <f>IF(質問票!$AO$11="","質問（No1）記載必須",IF(質問票!$AO$12="","質問（No2）記載必須",IF(質問票!$AO$13="","質問（No3）記載必須",IF(質問票!$AO$21="","質問（No8）記載必須",IF(OR(質問票!$AO14="",質問票!$AO16="",質問票!$AO18="",質問票!$AO20="",質問票!$AO25="",質問票!$AO26="",質問票!$AO28="",質問票!$AO30="",質問票!$AO31="",質問票!$AO35="",質問票!$AO37="",質問票!$AO38="",質問票!$AO40="",質問票!$AO41="",AND(質問票!$AO41&lt;&gt;8,質問票!$AO45=""),質問票!$AO48="",質問票!$AO49="",質問票!$AO55=""),"記載必須","")))))</f>
        <v>質問（No1）記載必須</v>
      </c>
      <c r="BX114" s="350"/>
      <c r="BY114" s="350"/>
      <c r="BZ114" s="350"/>
      <c r="CA114" s="350"/>
      <c r="CB114" s="350"/>
      <c r="CC114" s="350"/>
      <c r="CD114" s="350"/>
      <c r="CE114" s="350"/>
      <c r="CF114" s="350"/>
      <c r="CG114" s="350"/>
      <c r="CH114" s="350"/>
      <c r="CI114" s="351"/>
      <c r="CJ114" s="163"/>
    </row>
    <row r="115" spans="1:90" s="6" customFormat="1" ht="12" customHeight="1" x14ac:dyDescent="0.15">
      <c r="A115" s="149"/>
      <c r="B115" s="401" t="s">
        <v>223</v>
      </c>
      <c r="C115" s="401"/>
      <c r="D115" s="401"/>
      <c r="E115" s="401"/>
      <c r="F115" s="401"/>
      <c r="G115" s="401"/>
      <c r="H115" s="401"/>
      <c r="I115" s="401"/>
      <c r="J115" s="401"/>
      <c r="K115" s="401"/>
      <c r="L115" s="401"/>
      <c r="M115" s="401"/>
      <c r="N115" s="401"/>
      <c r="O115" s="401"/>
      <c r="P115" s="401"/>
      <c r="Q115" s="401"/>
      <c r="R115" s="401"/>
      <c r="S115" s="401"/>
      <c r="T115" s="401"/>
      <c r="U115" s="401"/>
      <c r="V115" s="401"/>
      <c r="W115" s="401"/>
      <c r="X115" s="401"/>
      <c r="Y115" s="401"/>
      <c r="Z115" s="401"/>
      <c r="AA115" s="401"/>
      <c r="AB115" s="401"/>
      <c r="AC115" s="401"/>
      <c r="AD115" s="401"/>
      <c r="AE115" s="401"/>
      <c r="AF115" s="401"/>
      <c r="AG115" s="401"/>
      <c r="AH115" s="401"/>
      <c r="AI115" s="401"/>
      <c r="AJ115" s="401"/>
      <c r="AK115" s="401"/>
      <c r="AL115" s="401"/>
      <c r="AM115" s="401"/>
      <c r="AN115" s="401"/>
      <c r="AO115" s="401"/>
      <c r="AP115" s="150"/>
      <c r="AR115" s="162"/>
      <c r="AS115" s="404"/>
      <c r="AT115" s="405"/>
      <c r="AU115" s="405"/>
      <c r="AV115" s="405"/>
      <c r="AW115" s="405"/>
      <c r="AX115" s="406"/>
      <c r="AY115" s="409"/>
      <c r="AZ115" s="409"/>
      <c r="BA115" s="409"/>
      <c r="BB115" s="409"/>
      <c r="BC115" s="410"/>
      <c r="BD115" s="231"/>
      <c r="BE115" s="417"/>
      <c r="BF115" s="413"/>
      <c r="BG115" s="413"/>
      <c r="BH115" s="413"/>
      <c r="BI115" s="418"/>
      <c r="BJ115" s="413"/>
      <c r="BK115" s="413"/>
      <c r="BL115" s="413"/>
      <c r="BM115" s="413"/>
      <c r="BN115" s="414"/>
      <c r="BO115" s="163"/>
      <c r="BQ115" s="162"/>
      <c r="BR115" s="345" t="s">
        <v>698</v>
      </c>
      <c r="BS115" s="269"/>
      <c r="BT115" s="269"/>
      <c r="BU115" s="269"/>
      <c r="BV115" s="269"/>
      <c r="BW115" s="321" t="str">
        <f>IF(質問票!$AF6="","記載確認","")</f>
        <v>記載確認</v>
      </c>
      <c r="BX115" s="322"/>
      <c r="BY115" s="322"/>
      <c r="BZ115" s="322"/>
      <c r="CA115" s="322"/>
      <c r="CB115" s="322"/>
      <c r="CC115" s="322"/>
      <c r="CD115" s="322"/>
      <c r="CE115" s="322"/>
      <c r="CF115" s="322"/>
      <c r="CG115" s="322"/>
      <c r="CH115" s="322"/>
      <c r="CI115" s="323"/>
      <c r="CJ115" s="163"/>
    </row>
    <row r="116" spans="1:90" s="6" customFormat="1" ht="12" customHeight="1" thickBot="1" x14ac:dyDescent="0.2">
      <c r="A116" s="52"/>
      <c r="B116" s="401" t="s">
        <v>290</v>
      </c>
      <c r="C116" s="401"/>
      <c r="D116" s="401"/>
      <c r="E116" s="401"/>
      <c r="F116" s="401"/>
      <c r="G116" s="401"/>
      <c r="H116" s="401"/>
      <c r="I116" s="401"/>
      <c r="J116" s="401"/>
      <c r="K116" s="401"/>
      <c r="L116" s="401"/>
      <c r="M116" s="401"/>
      <c r="N116" s="401"/>
      <c r="O116" s="401"/>
      <c r="P116" s="401"/>
      <c r="Q116" s="401"/>
      <c r="R116" s="401"/>
      <c r="S116" s="401"/>
      <c r="T116" s="401"/>
      <c r="U116" s="401"/>
      <c r="V116" s="401"/>
      <c r="W116" s="401"/>
      <c r="X116" s="401"/>
      <c r="Y116" s="401"/>
      <c r="Z116" s="401"/>
      <c r="AA116" s="401"/>
      <c r="AB116" s="401"/>
      <c r="AC116" s="401"/>
      <c r="AD116" s="401"/>
      <c r="AE116" s="401"/>
      <c r="AF116" s="401"/>
      <c r="AG116" s="401"/>
      <c r="AH116" s="401"/>
      <c r="AI116" s="401"/>
      <c r="AJ116" s="401"/>
      <c r="AK116" s="401"/>
      <c r="AL116" s="401"/>
      <c r="AM116" s="401"/>
      <c r="AN116" s="401"/>
      <c r="AO116" s="401"/>
      <c r="AP116" s="53"/>
      <c r="AR116" s="177"/>
      <c r="AS116" s="229"/>
      <c r="AT116" s="229"/>
      <c r="AU116" s="229"/>
      <c r="AV116" s="229"/>
      <c r="AW116" s="229"/>
      <c r="AX116" s="229"/>
      <c r="AY116" s="230"/>
      <c r="AZ116" s="230"/>
      <c r="BA116" s="230"/>
      <c r="BB116" s="230"/>
      <c r="BC116" s="230"/>
      <c r="BD116" s="229"/>
      <c r="BE116" s="229"/>
      <c r="BF116" s="229"/>
      <c r="BG116" s="229"/>
      <c r="BH116" s="229"/>
      <c r="BI116" s="229"/>
      <c r="BJ116" s="228"/>
      <c r="BK116" s="228"/>
      <c r="BL116" s="173"/>
      <c r="BM116" s="173"/>
      <c r="BN116" s="173"/>
      <c r="BO116" s="178"/>
      <c r="BP116" s="163"/>
      <c r="BQ116" s="164"/>
      <c r="BR116" s="165"/>
      <c r="BS116" s="165"/>
      <c r="BT116" s="165"/>
      <c r="BU116" s="165"/>
      <c r="BV116" s="165"/>
      <c r="BW116" s="165"/>
      <c r="BX116" s="165"/>
      <c r="BY116" s="165"/>
      <c r="BZ116" s="165"/>
      <c r="CA116" s="165"/>
      <c r="CB116" s="165"/>
      <c r="CC116" s="165"/>
      <c r="CD116" s="165"/>
      <c r="CE116" s="165"/>
      <c r="CF116" s="165"/>
      <c r="CG116" s="165"/>
      <c r="CH116" s="165"/>
      <c r="CI116" s="165"/>
      <c r="CJ116" s="166"/>
    </row>
    <row r="117" spans="1:90" ht="13.5" x14ac:dyDescent="0.15">
      <c r="B117" s="363"/>
      <c r="C117" s="363"/>
      <c r="D117" s="363"/>
      <c r="E117" s="363"/>
      <c r="F117" s="363"/>
      <c r="G117" s="363"/>
      <c r="H117" s="363"/>
      <c r="I117" s="363"/>
      <c r="J117" s="363"/>
      <c r="K117" s="363"/>
      <c r="L117" s="363"/>
      <c r="M117" s="363"/>
      <c r="N117" s="363"/>
      <c r="O117" s="363"/>
      <c r="P117" s="363"/>
      <c r="Q117" s="363"/>
      <c r="R117" s="363"/>
      <c r="S117" s="363"/>
      <c r="T117" s="363"/>
      <c r="U117" s="363"/>
      <c r="V117" s="363"/>
      <c r="W117" s="363"/>
      <c r="X117" s="363"/>
      <c r="Y117" s="363"/>
      <c r="Z117" s="363"/>
      <c r="AA117" s="363"/>
      <c r="AB117" s="363"/>
      <c r="AC117" s="363"/>
      <c r="AD117" s="363"/>
      <c r="AE117" s="363"/>
      <c r="AF117" s="363"/>
      <c r="AG117" s="363"/>
      <c r="AH117" s="363"/>
      <c r="AI117" s="363"/>
      <c r="AJ117" s="363"/>
      <c r="AK117" s="363"/>
      <c r="AL117" s="363"/>
      <c r="AM117" s="363"/>
      <c r="AN117" s="363"/>
      <c r="AO117" s="363"/>
    </row>
    <row r="118" spans="1:90" ht="13.5" x14ac:dyDescent="0.15">
      <c r="B118" s="223"/>
      <c r="C118" s="223"/>
      <c r="D118" s="223"/>
      <c r="E118" s="223"/>
      <c r="F118" s="223"/>
      <c r="G118" s="223"/>
      <c r="H118" s="223"/>
      <c r="I118" s="223"/>
      <c r="J118" s="223"/>
      <c r="K118" s="223"/>
      <c r="L118" s="223"/>
      <c r="M118" s="223"/>
      <c r="N118" s="223"/>
      <c r="O118" s="223"/>
      <c r="P118" s="223"/>
      <c r="Q118" s="223"/>
      <c r="R118" s="223"/>
      <c r="S118" s="223"/>
      <c r="T118" s="223"/>
      <c r="U118" s="223"/>
      <c r="V118" s="223"/>
      <c r="W118" s="223"/>
      <c r="X118" s="223"/>
      <c r="Y118" s="223"/>
      <c r="Z118" s="223"/>
      <c r="AA118" s="223"/>
      <c r="AB118" s="223"/>
      <c r="AC118" s="223"/>
      <c r="AD118" s="223"/>
      <c r="AE118" s="223"/>
      <c r="AF118" s="223"/>
      <c r="AG118" s="223"/>
      <c r="AH118" s="223"/>
      <c r="AI118" s="223"/>
      <c r="AJ118" s="223"/>
      <c r="AK118" s="223"/>
      <c r="AL118" s="223"/>
      <c r="AM118" s="223"/>
      <c r="AN118" s="223"/>
      <c r="AO118" s="223"/>
      <c r="AS118" s="199"/>
      <c r="AT118" s="199"/>
      <c r="AU118" s="199"/>
      <c r="AV118" s="199"/>
      <c r="AW118" s="199"/>
      <c r="AX118" s="199"/>
      <c r="AY118" s="199"/>
      <c r="AZ118" s="199"/>
      <c r="BA118" s="199"/>
      <c r="BB118" s="199"/>
      <c r="BC118" s="199"/>
      <c r="BD118" s="199"/>
      <c r="BE118" s="199"/>
      <c r="BF118" s="199"/>
      <c r="BG118" s="199"/>
      <c r="BH118" s="199"/>
      <c r="BI118" s="199"/>
      <c r="BJ118" s="199"/>
      <c r="BK118" s="199"/>
      <c r="BL118" s="199"/>
      <c r="BM118" s="199"/>
      <c r="BN118" s="199"/>
    </row>
    <row r="119" spans="1:90" ht="24" customHeight="1" x14ac:dyDescent="0.15">
      <c r="B119" s="364" t="s">
        <v>531</v>
      </c>
      <c r="C119" s="364"/>
      <c r="D119" s="364"/>
      <c r="E119" s="364"/>
      <c r="F119" s="364"/>
      <c r="G119" s="364"/>
      <c r="H119" s="364"/>
      <c r="I119" s="364"/>
      <c r="J119" s="364"/>
      <c r="K119" s="364"/>
      <c r="L119" s="364"/>
      <c r="M119" s="364"/>
      <c r="N119" s="364"/>
      <c r="O119" s="364"/>
      <c r="P119" s="364"/>
      <c r="Q119" s="364"/>
      <c r="R119" s="364"/>
      <c r="S119" s="364"/>
      <c r="T119" s="364"/>
      <c r="U119" s="364"/>
      <c r="V119" s="364"/>
      <c r="W119" s="364"/>
      <c r="X119" s="364"/>
      <c r="Y119" s="364"/>
      <c r="Z119" s="364"/>
      <c r="AA119" s="364"/>
      <c r="AB119" s="364"/>
      <c r="AC119" s="364"/>
      <c r="AD119" s="364"/>
      <c r="AE119" s="364"/>
      <c r="AF119" s="364"/>
      <c r="AG119" s="364"/>
      <c r="AH119" s="364"/>
      <c r="AI119" s="364"/>
      <c r="AJ119" s="364"/>
      <c r="AK119" s="364"/>
      <c r="AL119" s="364"/>
      <c r="AM119" s="364"/>
      <c r="AN119" s="364"/>
      <c r="AO119" s="364"/>
      <c r="AS119" s="3"/>
      <c r="AT119" s="3"/>
      <c r="AU119" s="3"/>
      <c r="AV119" s="3"/>
      <c r="AW119" s="199"/>
      <c r="AX119" s="199"/>
      <c r="AY119" s="199"/>
      <c r="AZ119" s="199"/>
      <c r="BA119" s="199"/>
      <c r="BB119" s="199"/>
      <c r="BC119" s="199"/>
      <c r="BD119" s="199"/>
      <c r="BE119" s="199"/>
      <c r="BF119" s="199"/>
      <c r="BG119" s="199"/>
      <c r="BH119" s="199"/>
      <c r="BI119" s="199"/>
      <c r="BJ119" s="199"/>
      <c r="BK119" s="199"/>
    </row>
    <row r="120" spans="1:90" ht="24" customHeight="1" x14ac:dyDescent="0.15">
      <c r="B120" s="224"/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S120" s="199"/>
      <c r="AT120" s="199"/>
      <c r="AU120" s="199"/>
      <c r="AV120" s="199"/>
      <c r="AW120" s="199"/>
      <c r="AX120" s="199"/>
      <c r="AY120" s="199"/>
      <c r="AZ120" s="199"/>
      <c r="BA120" s="199"/>
      <c r="BB120" s="199"/>
      <c r="BC120" s="199"/>
      <c r="BD120" s="199"/>
      <c r="BE120" s="199"/>
      <c r="BF120" s="199"/>
      <c r="BG120" s="199"/>
      <c r="BH120" s="199"/>
      <c r="BI120" s="199"/>
      <c r="BJ120" s="199"/>
      <c r="BK120" s="199"/>
      <c r="BL120" s="199"/>
      <c r="BM120" s="199"/>
      <c r="BN120" s="199"/>
    </row>
    <row r="121" spans="1:90" s="161" customFormat="1" ht="15" customHeight="1" x14ac:dyDescent="0.15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  <c r="AB121" s="53"/>
      <c r="AC121" s="53"/>
      <c r="AD121" s="53"/>
      <c r="AE121" s="53"/>
      <c r="AF121" s="53"/>
      <c r="AG121" s="53"/>
      <c r="AH121" s="53"/>
      <c r="AI121" s="53"/>
      <c r="AJ121" s="53"/>
      <c r="AK121" s="53"/>
      <c r="AL121" s="53"/>
      <c r="AM121" s="53"/>
      <c r="AN121" s="53"/>
      <c r="AO121" s="53"/>
      <c r="AP121" s="53"/>
      <c r="AQ121" s="3"/>
      <c r="AR121" s="3"/>
      <c r="AS121" s="179"/>
      <c r="AT121" s="179"/>
      <c r="AU121" s="179"/>
      <c r="AV121" s="179"/>
      <c r="AW121" s="179"/>
      <c r="AX121" s="179"/>
      <c r="AY121" s="179"/>
      <c r="AZ121" s="179"/>
      <c r="BA121" s="179"/>
      <c r="BB121" s="179"/>
      <c r="BC121" s="179"/>
      <c r="BD121" s="179"/>
      <c r="BE121" s="179"/>
      <c r="BF121" s="179"/>
      <c r="BG121" s="179"/>
      <c r="BH121" s="179"/>
      <c r="BI121" s="179"/>
      <c r="BJ121" s="179"/>
      <c r="BK121" s="179"/>
      <c r="BL121" s="179"/>
      <c r="BM121" s="179"/>
      <c r="BN121" s="179"/>
      <c r="BO121" s="3"/>
      <c r="BP121" s="3"/>
      <c r="BQ121" s="3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5"/>
      <c r="CJ121" s="3"/>
      <c r="CK121" s="3"/>
      <c r="CL121" s="3"/>
    </row>
    <row r="122" spans="1:90" s="161" customFormat="1" ht="36" customHeight="1" x14ac:dyDescent="0.15">
      <c r="A122" s="53"/>
      <c r="B122" s="294" t="s">
        <v>532</v>
      </c>
      <c r="C122" s="294"/>
      <c r="D122" s="294"/>
      <c r="E122" s="294"/>
      <c r="F122" s="294"/>
      <c r="G122" s="294" t="s">
        <v>533</v>
      </c>
      <c r="H122" s="294"/>
      <c r="I122" s="294"/>
      <c r="J122" s="294"/>
      <c r="K122" s="294"/>
      <c r="L122" s="294"/>
      <c r="M122" s="294" t="s">
        <v>580</v>
      </c>
      <c r="N122" s="294"/>
      <c r="O122" s="294"/>
      <c r="P122" s="294"/>
      <c r="Q122" s="294"/>
      <c r="R122" s="294"/>
      <c r="S122" s="294"/>
      <c r="T122" s="294"/>
      <c r="U122" s="294" t="s">
        <v>581</v>
      </c>
      <c r="V122" s="294"/>
      <c r="W122" s="294"/>
      <c r="X122" s="294"/>
      <c r="Y122" s="294"/>
      <c r="Z122" s="294"/>
      <c r="AA122" s="294"/>
      <c r="AB122" s="294"/>
      <c r="AC122" s="294" t="s">
        <v>572</v>
      </c>
      <c r="AD122" s="294"/>
      <c r="AE122" s="294"/>
      <c r="AF122" s="294"/>
      <c r="AG122" s="294"/>
      <c r="AH122" s="294"/>
      <c r="AI122" s="294"/>
      <c r="AJ122" s="294"/>
      <c r="AK122" s="294"/>
      <c r="AL122" s="294"/>
      <c r="AM122" s="294"/>
      <c r="AN122" s="294"/>
      <c r="AO122" s="294"/>
      <c r="AP122" s="53"/>
      <c r="AQ122" s="3"/>
      <c r="AR122" s="3"/>
      <c r="AS122" s="179"/>
      <c r="AT122" s="179"/>
      <c r="AU122" s="179"/>
      <c r="AV122" s="179"/>
      <c r="AW122" s="179"/>
      <c r="AX122" s="179"/>
      <c r="AY122" s="179"/>
      <c r="AZ122" s="179"/>
      <c r="BA122" s="179"/>
      <c r="BB122" s="179"/>
      <c r="BC122" s="179"/>
      <c r="BD122" s="179"/>
      <c r="BE122" s="179"/>
      <c r="BF122" s="179"/>
      <c r="BG122" s="179"/>
      <c r="BH122" s="179"/>
      <c r="BI122" s="179"/>
      <c r="BJ122" s="179"/>
      <c r="BK122" s="179"/>
      <c r="BL122" s="179"/>
      <c r="BM122" s="179"/>
      <c r="BN122" s="179"/>
      <c r="BO122" s="3"/>
      <c r="BP122" s="3"/>
      <c r="BQ122" s="3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5"/>
      <c r="CJ122" s="3"/>
      <c r="CK122" s="3"/>
      <c r="CL122" s="3"/>
    </row>
    <row r="123" spans="1:90" ht="36" customHeight="1" x14ac:dyDescent="0.15">
      <c r="B123" s="294" t="s">
        <v>553</v>
      </c>
      <c r="C123" s="294"/>
      <c r="D123" s="294"/>
      <c r="E123" s="294"/>
      <c r="F123" s="294"/>
      <c r="G123" s="294" t="s">
        <v>534</v>
      </c>
      <c r="H123" s="294"/>
      <c r="I123" s="294"/>
      <c r="J123" s="294"/>
      <c r="K123" s="294"/>
      <c r="L123" s="294"/>
      <c r="M123" s="294" t="s">
        <v>582</v>
      </c>
      <c r="N123" s="294"/>
      <c r="O123" s="294"/>
      <c r="P123" s="294"/>
      <c r="Q123" s="294"/>
      <c r="R123" s="294"/>
      <c r="S123" s="294"/>
      <c r="T123" s="294"/>
      <c r="U123" s="294" t="s">
        <v>587</v>
      </c>
      <c r="V123" s="294"/>
      <c r="W123" s="294"/>
      <c r="X123" s="294"/>
      <c r="Y123" s="294"/>
      <c r="Z123" s="294"/>
      <c r="AA123" s="294"/>
      <c r="AB123" s="294"/>
      <c r="AC123" s="294" t="s">
        <v>576</v>
      </c>
      <c r="AD123" s="294"/>
      <c r="AE123" s="294"/>
      <c r="AF123" s="294"/>
      <c r="AG123" s="294"/>
      <c r="AH123" s="294"/>
      <c r="AI123" s="294"/>
      <c r="AJ123" s="294"/>
      <c r="AK123" s="294"/>
      <c r="AL123" s="294"/>
      <c r="AM123" s="294"/>
      <c r="AN123" s="294"/>
      <c r="AO123" s="294"/>
    </row>
    <row r="124" spans="1:90" ht="36" customHeight="1" x14ac:dyDescent="0.15">
      <c r="B124" s="294" t="s">
        <v>554</v>
      </c>
      <c r="C124" s="294"/>
      <c r="D124" s="294"/>
      <c r="E124" s="294"/>
      <c r="F124" s="294"/>
      <c r="G124" s="294" t="s">
        <v>535</v>
      </c>
      <c r="H124" s="294"/>
      <c r="I124" s="294"/>
      <c r="J124" s="294"/>
      <c r="K124" s="294"/>
      <c r="L124" s="294"/>
      <c r="M124" s="294" t="s">
        <v>582</v>
      </c>
      <c r="N124" s="294"/>
      <c r="O124" s="294"/>
      <c r="P124" s="294"/>
      <c r="Q124" s="294"/>
      <c r="R124" s="294"/>
      <c r="S124" s="294"/>
      <c r="T124" s="294"/>
      <c r="U124" s="294" t="s">
        <v>588</v>
      </c>
      <c r="V124" s="294"/>
      <c r="W124" s="294"/>
      <c r="X124" s="294"/>
      <c r="Y124" s="294"/>
      <c r="Z124" s="294"/>
      <c r="AA124" s="294"/>
      <c r="AB124" s="294"/>
      <c r="AC124" s="294" t="s">
        <v>578</v>
      </c>
      <c r="AD124" s="294"/>
      <c r="AE124" s="294"/>
      <c r="AF124" s="294"/>
      <c r="AG124" s="294"/>
      <c r="AH124" s="294"/>
      <c r="AI124" s="294"/>
      <c r="AJ124" s="294"/>
      <c r="AK124" s="294"/>
      <c r="AL124" s="294"/>
      <c r="AM124" s="294"/>
      <c r="AN124" s="294"/>
      <c r="AO124" s="294"/>
    </row>
    <row r="125" spans="1:90" ht="36" customHeight="1" x14ac:dyDescent="0.15">
      <c r="B125" s="294" t="s">
        <v>555</v>
      </c>
      <c r="C125" s="294"/>
      <c r="D125" s="294"/>
      <c r="E125" s="294"/>
      <c r="F125" s="294"/>
      <c r="G125" s="294" t="s">
        <v>536</v>
      </c>
      <c r="H125" s="294"/>
      <c r="I125" s="294"/>
      <c r="J125" s="294"/>
      <c r="K125" s="294"/>
      <c r="L125" s="294"/>
      <c r="M125" s="294" t="s">
        <v>582</v>
      </c>
      <c r="N125" s="294"/>
      <c r="O125" s="294"/>
      <c r="P125" s="294"/>
      <c r="Q125" s="294"/>
      <c r="R125" s="294"/>
      <c r="S125" s="294"/>
      <c r="T125" s="294"/>
      <c r="U125" s="294" t="s">
        <v>589</v>
      </c>
      <c r="V125" s="294"/>
      <c r="W125" s="294"/>
      <c r="X125" s="294"/>
      <c r="Y125" s="294"/>
      <c r="Z125" s="294"/>
      <c r="AA125" s="294"/>
      <c r="AB125" s="294"/>
      <c r="AC125" s="294" t="s">
        <v>575</v>
      </c>
      <c r="AD125" s="294"/>
      <c r="AE125" s="294"/>
      <c r="AF125" s="294"/>
      <c r="AG125" s="294"/>
      <c r="AH125" s="294"/>
      <c r="AI125" s="294"/>
      <c r="AJ125" s="294"/>
      <c r="AK125" s="294"/>
      <c r="AL125" s="294"/>
      <c r="AM125" s="294"/>
      <c r="AN125" s="294"/>
      <c r="AO125" s="294"/>
    </row>
    <row r="126" spans="1:90" ht="36" customHeight="1" x14ac:dyDescent="0.15">
      <c r="B126" s="294" t="s">
        <v>556</v>
      </c>
      <c r="C126" s="294"/>
      <c r="D126" s="294"/>
      <c r="E126" s="294"/>
      <c r="F126" s="294"/>
      <c r="G126" s="294" t="s">
        <v>537</v>
      </c>
      <c r="H126" s="294"/>
      <c r="I126" s="294"/>
      <c r="J126" s="294"/>
      <c r="K126" s="294"/>
      <c r="L126" s="294"/>
      <c r="M126" s="294" t="s">
        <v>582</v>
      </c>
      <c r="N126" s="294"/>
      <c r="O126" s="294"/>
      <c r="P126" s="294"/>
      <c r="Q126" s="294"/>
      <c r="R126" s="294"/>
      <c r="S126" s="294"/>
      <c r="T126" s="294"/>
      <c r="U126" s="294" t="s">
        <v>590</v>
      </c>
      <c r="V126" s="294"/>
      <c r="W126" s="294"/>
      <c r="X126" s="294"/>
      <c r="Y126" s="294"/>
      <c r="Z126" s="294"/>
      <c r="AA126" s="294"/>
      <c r="AB126" s="294"/>
      <c r="AC126" s="294" t="s">
        <v>577</v>
      </c>
      <c r="AD126" s="294"/>
      <c r="AE126" s="294"/>
      <c r="AF126" s="294"/>
      <c r="AG126" s="294"/>
      <c r="AH126" s="294"/>
      <c r="AI126" s="294"/>
      <c r="AJ126" s="294"/>
      <c r="AK126" s="294"/>
      <c r="AL126" s="294"/>
      <c r="AM126" s="294"/>
      <c r="AN126" s="294"/>
      <c r="AO126" s="294"/>
    </row>
    <row r="127" spans="1:90" ht="36" customHeight="1" x14ac:dyDescent="0.15">
      <c r="B127" s="294" t="s">
        <v>557</v>
      </c>
      <c r="C127" s="294"/>
      <c r="D127" s="294"/>
      <c r="E127" s="294"/>
      <c r="F127" s="294"/>
      <c r="G127" s="294" t="s">
        <v>538</v>
      </c>
      <c r="H127" s="294"/>
      <c r="I127" s="294"/>
      <c r="J127" s="294"/>
      <c r="K127" s="294"/>
      <c r="L127" s="294"/>
      <c r="M127" s="294" t="s">
        <v>582</v>
      </c>
      <c r="N127" s="294"/>
      <c r="O127" s="294"/>
      <c r="P127" s="294"/>
      <c r="Q127" s="294"/>
      <c r="R127" s="294"/>
      <c r="S127" s="294"/>
      <c r="T127" s="294"/>
      <c r="U127" s="294" t="s">
        <v>591</v>
      </c>
      <c r="V127" s="294"/>
      <c r="W127" s="294"/>
      <c r="X127" s="294"/>
      <c r="Y127" s="294"/>
      <c r="Z127" s="294"/>
      <c r="AA127" s="294"/>
      <c r="AB127" s="294"/>
      <c r="AC127" s="294" t="s">
        <v>575</v>
      </c>
      <c r="AD127" s="294"/>
      <c r="AE127" s="294"/>
      <c r="AF127" s="294"/>
      <c r="AG127" s="294"/>
      <c r="AH127" s="294"/>
      <c r="AI127" s="294"/>
      <c r="AJ127" s="294"/>
      <c r="AK127" s="294"/>
      <c r="AL127" s="294"/>
      <c r="AM127" s="294"/>
      <c r="AN127" s="294"/>
      <c r="AO127" s="294"/>
    </row>
    <row r="128" spans="1:90" ht="36" customHeight="1" x14ac:dyDescent="0.15">
      <c r="B128" s="294" t="s">
        <v>558</v>
      </c>
      <c r="C128" s="294"/>
      <c r="D128" s="294"/>
      <c r="E128" s="294"/>
      <c r="F128" s="294"/>
      <c r="G128" s="294" t="s">
        <v>539</v>
      </c>
      <c r="H128" s="294"/>
      <c r="I128" s="294"/>
      <c r="J128" s="294"/>
      <c r="K128" s="294"/>
      <c r="L128" s="294"/>
      <c r="M128" s="294" t="s">
        <v>686</v>
      </c>
      <c r="N128" s="294"/>
      <c r="O128" s="294"/>
      <c r="P128" s="294"/>
      <c r="Q128" s="294"/>
      <c r="R128" s="294"/>
      <c r="S128" s="294"/>
      <c r="T128" s="294"/>
      <c r="U128" s="294" t="s">
        <v>687</v>
      </c>
      <c r="V128" s="294"/>
      <c r="W128" s="294"/>
      <c r="X128" s="294"/>
      <c r="Y128" s="294"/>
      <c r="Z128" s="294"/>
      <c r="AA128" s="294"/>
      <c r="AB128" s="294"/>
      <c r="AC128" s="294" t="s">
        <v>573</v>
      </c>
      <c r="AD128" s="294"/>
      <c r="AE128" s="294"/>
      <c r="AF128" s="294"/>
      <c r="AG128" s="294"/>
      <c r="AH128" s="294"/>
      <c r="AI128" s="294"/>
      <c r="AJ128" s="294"/>
      <c r="AK128" s="294"/>
      <c r="AL128" s="294"/>
      <c r="AM128" s="294"/>
      <c r="AN128" s="294"/>
      <c r="AO128" s="294"/>
    </row>
    <row r="129" spans="2:41" ht="36" customHeight="1" x14ac:dyDescent="0.15">
      <c r="B129" s="294" t="s">
        <v>559</v>
      </c>
      <c r="C129" s="294"/>
      <c r="D129" s="294"/>
      <c r="E129" s="294"/>
      <c r="F129" s="294"/>
      <c r="G129" s="294" t="s">
        <v>540</v>
      </c>
      <c r="H129" s="294"/>
      <c r="I129" s="294"/>
      <c r="J129" s="294"/>
      <c r="K129" s="294"/>
      <c r="L129" s="294"/>
      <c r="M129" s="294" t="s">
        <v>582</v>
      </c>
      <c r="N129" s="294"/>
      <c r="O129" s="294"/>
      <c r="P129" s="294"/>
      <c r="Q129" s="294"/>
      <c r="R129" s="294"/>
      <c r="S129" s="294"/>
      <c r="T129" s="294"/>
      <c r="U129" s="294" t="s">
        <v>592</v>
      </c>
      <c r="V129" s="294"/>
      <c r="W129" s="294"/>
      <c r="X129" s="294"/>
      <c r="Y129" s="294"/>
      <c r="Z129" s="294"/>
      <c r="AA129" s="294"/>
      <c r="AB129" s="294"/>
      <c r="AC129" s="294" t="s">
        <v>577</v>
      </c>
      <c r="AD129" s="294"/>
      <c r="AE129" s="294"/>
      <c r="AF129" s="294"/>
      <c r="AG129" s="294"/>
      <c r="AH129" s="294"/>
      <c r="AI129" s="294"/>
      <c r="AJ129" s="294"/>
      <c r="AK129" s="294"/>
      <c r="AL129" s="294"/>
      <c r="AM129" s="294"/>
      <c r="AN129" s="294"/>
      <c r="AO129" s="294"/>
    </row>
    <row r="130" spans="2:41" ht="36" customHeight="1" x14ac:dyDescent="0.15">
      <c r="B130" s="294" t="s">
        <v>560</v>
      </c>
      <c r="C130" s="294"/>
      <c r="D130" s="294"/>
      <c r="E130" s="294"/>
      <c r="F130" s="294"/>
      <c r="G130" s="294" t="s">
        <v>541</v>
      </c>
      <c r="H130" s="294"/>
      <c r="I130" s="294"/>
      <c r="J130" s="294"/>
      <c r="K130" s="294"/>
      <c r="L130" s="294"/>
      <c r="M130" s="294" t="s">
        <v>583</v>
      </c>
      <c r="N130" s="294"/>
      <c r="O130" s="294"/>
      <c r="P130" s="294"/>
      <c r="Q130" s="294"/>
      <c r="R130" s="294"/>
      <c r="S130" s="294"/>
      <c r="T130" s="294"/>
      <c r="U130" s="294" t="s">
        <v>593</v>
      </c>
      <c r="V130" s="294"/>
      <c r="W130" s="294"/>
      <c r="X130" s="294"/>
      <c r="Y130" s="294"/>
      <c r="Z130" s="294"/>
      <c r="AA130" s="294"/>
      <c r="AB130" s="294"/>
      <c r="AC130" s="294" t="s">
        <v>575</v>
      </c>
      <c r="AD130" s="294"/>
      <c r="AE130" s="294"/>
      <c r="AF130" s="294"/>
      <c r="AG130" s="294"/>
      <c r="AH130" s="294"/>
      <c r="AI130" s="294"/>
      <c r="AJ130" s="294"/>
      <c r="AK130" s="294"/>
      <c r="AL130" s="294"/>
      <c r="AM130" s="294"/>
      <c r="AN130" s="294"/>
      <c r="AO130" s="294"/>
    </row>
    <row r="131" spans="2:41" ht="36" customHeight="1" x14ac:dyDescent="0.15">
      <c r="B131" s="294" t="s">
        <v>561</v>
      </c>
      <c r="C131" s="294"/>
      <c r="D131" s="294"/>
      <c r="E131" s="294"/>
      <c r="F131" s="294"/>
      <c r="G131" s="294" t="s">
        <v>542</v>
      </c>
      <c r="H131" s="294"/>
      <c r="I131" s="294"/>
      <c r="J131" s="294"/>
      <c r="K131" s="294"/>
      <c r="L131" s="294"/>
      <c r="M131" s="294" t="s">
        <v>603</v>
      </c>
      <c r="N131" s="294"/>
      <c r="O131" s="294"/>
      <c r="P131" s="294"/>
      <c r="Q131" s="294"/>
      <c r="R131" s="294"/>
      <c r="S131" s="294"/>
      <c r="T131" s="294"/>
      <c r="U131" s="294" t="s">
        <v>594</v>
      </c>
      <c r="V131" s="294"/>
      <c r="W131" s="294"/>
      <c r="X131" s="294"/>
      <c r="Y131" s="294"/>
      <c r="Z131" s="294"/>
      <c r="AA131" s="294"/>
      <c r="AB131" s="294"/>
      <c r="AC131" s="294" t="s">
        <v>574</v>
      </c>
      <c r="AD131" s="294"/>
      <c r="AE131" s="294"/>
      <c r="AF131" s="294"/>
      <c r="AG131" s="294"/>
      <c r="AH131" s="294"/>
      <c r="AI131" s="294"/>
      <c r="AJ131" s="294"/>
      <c r="AK131" s="294"/>
      <c r="AL131" s="294"/>
      <c r="AM131" s="294"/>
      <c r="AN131" s="294"/>
      <c r="AO131" s="294"/>
    </row>
    <row r="132" spans="2:41" ht="36" customHeight="1" x14ac:dyDescent="0.15">
      <c r="B132" s="294" t="s">
        <v>562</v>
      </c>
      <c r="C132" s="294"/>
      <c r="D132" s="294"/>
      <c r="E132" s="294"/>
      <c r="F132" s="294"/>
      <c r="G132" s="294" t="s">
        <v>543</v>
      </c>
      <c r="H132" s="294"/>
      <c r="I132" s="294"/>
      <c r="J132" s="294"/>
      <c r="K132" s="294"/>
      <c r="L132" s="294"/>
      <c r="M132" s="294" t="s">
        <v>583</v>
      </c>
      <c r="N132" s="294"/>
      <c r="O132" s="294"/>
      <c r="P132" s="294"/>
      <c r="Q132" s="294"/>
      <c r="R132" s="294"/>
      <c r="S132" s="294"/>
      <c r="T132" s="294"/>
      <c r="U132" s="294" t="s">
        <v>595</v>
      </c>
      <c r="V132" s="294"/>
      <c r="W132" s="294"/>
      <c r="X132" s="294"/>
      <c r="Y132" s="294"/>
      <c r="Z132" s="294"/>
      <c r="AA132" s="294"/>
      <c r="AB132" s="294"/>
      <c r="AC132" s="294" t="s">
        <v>577</v>
      </c>
      <c r="AD132" s="294"/>
      <c r="AE132" s="294"/>
      <c r="AF132" s="294"/>
      <c r="AG132" s="294"/>
      <c r="AH132" s="294"/>
      <c r="AI132" s="294"/>
      <c r="AJ132" s="294"/>
      <c r="AK132" s="294"/>
      <c r="AL132" s="294"/>
      <c r="AM132" s="294"/>
      <c r="AN132" s="294"/>
      <c r="AO132" s="294"/>
    </row>
    <row r="133" spans="2:41" ht="36" customHeight="1" x14ac:dyDescent="0.15">
      <c r="B133" s="294" t="s">
        <v>563</v>
      </c>
      <c r="C133" s="294"/>
      <c r="D133" s="294"/>
      <c r="E133" s="294"/>
      <c r="F133" s="294"/>
      <c r="G133" s="294" t="s">
        <v>544</v>
      </c>
      <c r="H133" s="294"/>
      <c r="I133" s="294"/>
      <c r="J133" s="294"/>
      <c r="K133" s="294"/>
      <c r="L133" s="294"/>
      <c r="M133" s="294" t="s">
        <v>604</v>
      </c>
      <c r="N133" s="294"/>
      <c r="O133" s="294"/>
      <c r="P133" s="294"/>
      <c r="Q133" s="294"/>
      <c r="R133" s="294"/>
      <c r="S133" s="294"/>
      <c r="T133" s="294"/>
      <c r="U133" s="294" t="s">
        <v>596</v>
      </c>
      <c r="V133" s="294"/>
      <c r="W133" s="294"/>
      <c r="X133" s="294"/>
      <c r="Y133" s="294"/>
      <c r="Z133" s="294"/>
      <c r="AA133" s="294"/>
      <c r="AB133" s="294"/>
      <c r="AC133" s="294" t="s">
        <v>577</v>
      </c>
      <c r="AD133" s="294"/>
      <c r="AE133" s="294"/>
      <c r="AF133" s="294"/>
      <c r="AG133" s="294"/>
      <c r="AH133" s="294"/>
      <c r="AI133" s="294"/>
      <c r="AJ133" s="294"/>
      <c r="AK133" s="294"/>
      <c r="AL133" s="294"/>
      <c r="AM133" s="294"/>
      <c r="AN133" s="294"/>
      <c r="AO133" s="294"/>
    </row>
    <row r="134" spans="2:41" ht="36" customHeight="1" x14ac:dyDescent="0.15">
      <c r="B134" s="294" t="s">
        <v>564</v>
      </c>
      <c r="C134" s="294"/>
      <c r="D134" s="294"/>
      <c r="E134" s="294"/>
      <c r="F134" s="294"/>
      <c r="G134" s="294" t="s">
        <v>545</v>
      </c>
      <c r="H134" s="294"/>
      <c r="I134" s="294"/>
      <c r="J134" s="294"/>
      <c r="K134" s="294"/>
      <c r="L134" s="294"/>
      <c r="M134" s="294" t="s">
        <v>605</v>
      </c>
      <c r="N134" s="294"/>
      <c r="O134" s="294"/>
      <c r="P134" s="294"/>
      <c r="Q134" s="294"/>
      <c r="R134" s="294"/>
      <c r="S134" s="294"/>
      <c r="T134" s="294"/>
      <c r="U134" s="294" t="s">
        <v>585</v>
      </c>
      <c r="V134" s="294"/>
      <c r="W134" s="294"/>
      <c r="X134" s="294"/>
      <c r="Y134" s="294"/>
      <c r="Z134" s="294"/>
      <c r="AA134" s="294"/>
      <c r="AB134" s="294"/>
      <c r="AC134" s="294" t="s">
        <v>576</v>
      </c>
      <c r="AD134" s="294"/>
      <c r="AE134" s="294"/>
      <c r="AF134" s="294"/>
      <c r="AG134" s="294"/>
      <c r="AH134" s="294"/>
      <c r="AI134" s="294"/>
      <c r="AJ134" s="294"/>
      <c r="AK134" s="294"/>
      <c r="AL134" s="294"/>
      <c r="AM134" s="294"/>
      <c r="AN134" s="294"/>
      <c r="AO134" s="294"/>
    </row>
    <row r="135" spans="2:41" ht="36" customHeight="1" x14ac:dyDescent="0.15">
      <c r="B135" s="294" t="s">
        <v>565</v>
      </c>
      <c r="C135" s="294"/>
      <c r="D135" s="294"/>
      <c r="E135" s="294"/>
      <c r="F135" s="294"/>
      <c r="G135" s="294" t="s">
        <v>546</v>
      </c>
      <c r="H135" s="294"/>
      <c r="I135" s="294"/>
      <c r="J135" s="294"/>
      <c r="K135" s="294"/>
      <c r="L135" s="294"/>
      <c r="M135" s="294" t="s">
        <v>606</v>
      </c>
      <c r="N135" s="294"/>
      <c r="O135" s="294"/>
      <c r="P135" s="294"/>
      <c r="Q135" s="294"/>
      <c r="R135" s="294"/>
      <c r="S135" s="294"/>
      <c r="T135" s="294"/>
      <c r="U135" s="294" t="s">
        <v>597</v>
      </c>
      <c r="V135" s="294"/>
      <c r="W135" s="294"/>
      <c r="X135" s="294"/>
      <c r="Y135" s="294"/>
      <c r="Z135" s="294"/>
      <c r="AA135" s="294"/>
      <c r="AB135" s="294"/>
      <c r="AC135" s="294" t="s">
        <v>578</v>
      </c>
      <c r="AD135" s="294"/>
      <c r="AE135" s="294"/>
      <c r="AF135" s="294"/>
      <c r="AG135" s="294"/>
      <c r="AH135" s="294"/>
      <c r="AI135" s="294"/>
      <c r="AJ135" s="294"/>
      <c r="AK135" s="294"/>
      <c r="AL135" s="294"/>
      <c r="AM135" s="294"/>
      <c r="AN135" s="294"/>
      <c r="AO135" s="294"/>
    </row>
    <row r="136" spans="2:41" ht="36" customHeight="1" x14ac:dyDescent="0.15">
      <c r="B136" s="294" t="s">
        <v>566</v>
      </c>
      <c r="C136" s="294"/>
      <c r="D136" s="294"/>
      <c r="E136" s="294"/>
      <c r="F136" s="294"/>
      <c r="G136" s="294" t="s">
        <v>547</v>
      </c>
      <c r="H136" s="294"/>
      <c r="I136" s="294"/>
      <c r="J136" s="294"/>
      <c r="K136" s="294"/>
      <c r="L136" s="294"/>
      <c r="M136" s="294" t="s">
        <v>607</v>
      </c>
      <c r="N136" s="294"/>
      <c r="O136" s="294"/>
      <c r="P136" s="294"/>
      <c r="Q136" s="294"/>
      <c r="R136" s="294"/>
      <c r="S136" s="294"/>
      <c r="T136" s="294"/>
      <c r="U136" s="294" t="s">
        <v>598</v>
      </c>
      <c r="V136" s="294"/>
      <c r="W136" s="294"/>
      <c r="X136" s="294"/>
      <c r="Y136" s="294"/>
      <c r="Z136" s="294"/>
      <c r="AA136" s="294"/>
      <c r="AB136" s="294"/>
      <c r="AC136" s="294" t="s">
        <v>577</v>
      </c>
      <c r="AD136" s="294"/>
      <c r="AE136" s="294"/>
      <c r="AF136" s="294"/>
      <c r="AG136" s="294"/>
      <c r="AH136" s="294"/>
      <c r="AI136" s="294"/>
      <c r="AJ136" s="294"/>
      <c r="AK136" s="294"/>
      <c r="AL136" s="294"/>
      <c r="AM136" s="294"/>
      <c r="AN136" s="294"/>
      <c r="AO136" s="294"/>
    </row>
    <row r="137" spans="2:41" ht="36" customHeight="1" x14ac:dyDescent="0.15">
      <c r="B137" s="294" t="s">
        <v>567</v>
      </c>
      <c r="C137" s="294"/>
      <c r="D137" s="294"/>
      <c r="E137" s="294"/>
      <c r="F137" s="294"/>
      <c r="G137" s="294" t="s">
        <v>548</v>
      </c>
      <c r="H137" s="294"/>
      <c r="I137" s="294"/>
      <c r="J137" s="294"/>
      <c r="K137" s="294"/>
      <c r="L137" s="294"/>
      <c r="M137" s="294" t="s">
        <v>607</v>
      </c>
      <c r="N137" s="294"/>
      <c r="O137" s="294"/>
      <c r="P137" s="294"/>
      <c r="Q137" s="294"/>
      <c r="R137" s="294"/>
      <c r="S137" s="294"/>
      <c r="T137" s="294"/>
      <c r="U137" s="294" t="s">
        <v>599</v>
      </c>
      <c r="V137" s="294"/>
      <c r="W137" s="294"/>
      <c r="X137" s="294"/>
      <c r="Y137" s="294"/>
      <c r="Z137" s="294"/>
      <c r="AA137" s="294"/>
      <c r="AB137" s="294"/>
      <c r="AC137" s="294" t="s">
        <v>579</v>
      </c>
      <c r="AD137" s="294"/>
      <c r="AE137" s="294"/>
      <c r="AF137" s="294"/>
      <c r="AG137" s="294"/>
      <c r="AH137" s="294"/>
      <c r="AI137" s="294"/>
      <c r="AJ137" s="294"/>
      <c r="AK137" s="294"/>
      <c r="AL137" s="294"/>
      <c r="AM137" s="294"/>
      <c r="AN137" s="294"/>
      <c r="AO137" s="294"/>
    </row>
    <row r="138" spans="2:41" ht="36" customHeight="1" x14ac:dyDescent="0.15">
      <c r="B138" s="294" t="s">
        <v>568</v>
      </c>
      <c r="C138" s="294"/>
      <c r="D138" s="294"/>
      <c r="E138" s="294"/>
      <c r="F138" s="294"/>
      <c r="G138" s="294" t="s">
        <v>549</v>
      </c>
      <c r="H138" s="294"/>
      <c r="I138" s="294"/>
      <c r="J138" s="294"/>
      <c r="K138" s="294"/>
      <c r="L138" s="294"/>
      <c r="M138" s="294" t="s">
        <v>608</v>
      </c>
      <c r="N138" s="294"/>
      <c r="O138" s="294"/>
      <c r="P138" s="294"/>
      <c r="Q138" s="294"/>
      <c r="R138" s="294"/>
      <c r="S138" s="294"/>
      <c r="T138" s="294"/>
      <c r="U138" s="294" t="s">
        <v>600</v>
      </c>
      <c r="V138" s="294"/>
      <c r="W138" s="294"/>
      <c r="X138" s="294"/>
      <c r="Y138" s="294"/>
      <c r="Z138" s="294"/>
      <c r="AA138" s="294"/>
      <c r="AB138" s="294"/>
      <c r="AC138" s="294" t="s">
        <v>576</v>
      </c>
      <c r="AD138" s="294"/>
      <c r="AE138" s="294"/>
      <c r="AF138" s="294"/>
      <c r="AG138" s="294"/>
      <c r="AH138" s="294"/>
      <c r="AI138" s="294"/>
      <c r="AJ138" s="294"/>
      <c r="AK138" s="294"/>
      <c r="AL138" s="294"/>
      <c r="AM138" s="294"/>
      <c r="AN138" s="294"/>
      <c r="AO138" s="294"/>
    </row>
    <row r="139" spans="2:41" ht="36" customHeight="1" x14ac:dyDescent="0.15">
      <c r="B139" s="294" t="s">
        <v>569</v>
      </c>
      <c r="C139" s="294"/>
      <c r="D139" s="294"/>
      <c r="E139" s="294"/>
      <c r="F139" s="294"/>
      <c r="G139" s="294" t="s">
        <v>550</v>
      </c>
      <c r="H139" s="294"/>
      <c r="I139" s="294"/>
      <c r="J139" s="294"/>
      <c r="K139" s="294"/>
      <c r="L139" s="294"/>
      <c r="M139" s="294" t="s">
        <v>582</v>
      </c>
      <c r="N139" s="294"/>
      <c r="O139" s="294"/>
      <c r="P139" s="294"/>
      <c r="Q139" s="294"/>
      <c r="R139" s="294"/>
      <c r="S139" s="294"/>
      <c r="T139" s="294"/>
      <c r="U139" s="294" t="s">
        <v>586</v>
      </c>
      <c r="V139" s="294"/>
      <c r="W139" s="294"/>
      <c r="X139" s="294"/>
      <c r="Y139" s="294"/>
      <c r="Z139" s="294"/>
      <c r="AA139" s="294"/>
      <c r="AB139" s="294"/>
      <c r="AC139" s="294" t="s">
        <v>575</v>
      </c>
      <c r="AD139" s="294"/>
      <c r="AE139" s="294"/>
      <c r="AF139" s="294"/>
      <c r="AG139" s="294"/>
      <c r="AH139" s="294"/>
      <c r="AI139" s="294"/>
      <c r="AJ139" s="294"/>
      <c r="AK139" s="294"/>
      <c r="AL139" s="294"/>
      <c r="AM139" s="294"/>
      <c r="AN139" s="294"/>
      <c r="AO139" s="294"/>
    </row>
    <row r="140" spans="2:41" ht="36" customHeight="1" x14ac:dyDescent="0.15">
      <c r="B140" s="294" t="s">
        <v>570</v>
      </c>
      <c r="C140" s="294"/>
      <c r="D140" s="294"/>
      <c r="E140" s="294"/>
      <c r="F140" s="294"/>
      <c r="G140" s="294" t="s">
        <v>551</v>
      </c>
      <c r="H140" s="294"/>
      <c r="I140" s="294"/>
      <c r="J140" s="294"/>
      <c r="K140" s="294"/>
      <c r="L140" s="294"/>
      <c r="M140" s="294" t="s">
        <v>583</v>
      </c>
      <c r="N140" s="294"/>
      <c r="O140" s="294"/>
      <c r="P140" s="294"/>
      <c r="Q140" s="294"/>
      <c r="R140" s="294"/>
      <c r="S140" s="294"/>
      <c r="T140" s="294"/>
      <c r="U140" s="294" t="s">
        <v>601</v>
      </c>
      <c r="V140" s="294"/>
      <c r="W140" s="294"/>
      <c r="X140" s="294"/>
      <c r="Y140" s="294"/>
      <c r="Z140" s="294"/>
      <c r="AA140" s="294"/>
      <c r="AB140" s="294"/>
      <c r="AC140" s="294" t="s">
        <v>577</v>
      </c>
      <c r="AD140" s="294"/>
      <c r="AE140" s="294"/>
      <c r="AF140" s="294"/>
      <c r="AG140" s="294"/>
      <c r="AH140" s="294"/>
      <c r="AI140" s="294"/>
      <c r="AJ140" s="294"/>
      <c r="AK140" s="294"/>
      <c r="AL140" s="294"/>
      <c r="AM140" s="294"/>
      <c r="AN140" s="294"/>
      <c r="AO140" s="294"/>
    </row>
    <row r="141" spans="2:41" ht="36" customHeight="1" x14ac:dyDescent="0.15">
      <c r="B141" s="294" t="s">
        <v>571</v>
      </c>
      <c r="C141" s="294"/>
      <c r="D141" s="294"/>
      <c r="E141" s="294"/>
      <c r="F141" s="294"/>
      <c r="G141" s="294" t="s">
        <v>552</v>
      </c>
      <c r="H141" s="294"/>
      <c r="I141" s="294"/>
      <c r="J141" s="294"/>
      <c r="K141" s="294"/>
      <c r="L141" s="294"/>
      <c r="M141" s="294" t="s">
        <v>584</v>
      </c>
      <c r="N141" s="294"/>
      <c r="O141" s="294"/>
      <c r="P141" s="294"/>
      <c r="Q141" s="294"/>
      <c r="R141" s="294"/>
      <c r="S141" s="294"/>
      <c r="T141" s="294"/>
      <c r="U141" s="294" t="s">
        <v>602</v>
      </c>
      <c r="V141" s="294"/>
      <c r="W141" s="294"/>
      <c r="X141" s="294"/>
      <c r="Y141" s="294"/>
      <c r="Z141" s="294"/>
      <c r="AA141" s="294"/>
      <c r="AB141" s="294"/>
      <c r="AC141" s="294" t="s">
        <v>577</v>
      </c>
      <c r="AD141" s="294"/>
      <c r="AE141" s="294"/>
      <c r="AF141" s="294"/>
      <c r="AG141" s="294"/>
      <c r="AH141" s="294"/>
      <c r="AI141" s="294"/>
      <c r="AJ141" s="294"/>
      <c r="AK141" s="294"/>
      <c r="AL141" s="294"/>
      <c r="AM141" s="294"/>
      <c r="AN141" s="294"/>
      <c r="AO141" s="294"/>
    </row>
    <row r="142" spans="2:41" ht="36" customHeight="1" x14ac:dyDescent="0.15"/>
  </sheetData>
  <sheetProtection algorithmName="SHA-512" hashValue="jLKqM+dVDaZaBmnhTnZKu74MqJAudgtqWLA/+Ewb1r7Qengd48OPkTJn9x0BaTXw41VFaE08n4fO6kAargD6aA==" saltValue="gcyKV9MPhnN93n029nQvvg==" spinCount="100000" sheet="1" objects="1" scenarios="1" selectLockedCells="1"/>
  <mergeCells count="386">
    <mergeCell ref="AS114:AX115"/>
    <mergeCell ref="AY114:BC115"/>
    <mergeCell ref="BJ114:BN115"/>
    <mergeCell ref="BE114:BI115"/>
    <mergeCell ref="AC141:AO141"/>
    <mergeCell ref="M122:T122"/>
    <mergeCell ref="M123:T123"/>
    <mergeCell ref="M124:T124"/>
    <mergeCell ref="M125:T125"/>
    <mergeCell ref="M126:T126"/>
    <mergeCell ref="M127:T127"/>
    <mergeCell ref="M128:T128"/>
    <mergeCell ref="M129:T129"/>
    <mergeCell ref="M130:T130"/>
    <mergeCell ref="M131:T131"/>
    <mergeCell ref="M132:T132"/>
    <mergeCell ref="M133:T133"/>
    <mergeCell ref="M134:T134"/>
    <mergeCell ref="M135:T135"/>
    <mergeCell ref="M136:T136"/>
    <mergeCell ref="M137:T137"/>
    <mergeCell ref="M138:T138"/>
    <mergeCell ref="M139:T139"/>
    <mergeCell ref="AC122:AO122"/>
    <mergeCell ref="AC123:AO123"/>
    <mergeCell ref="AC124:AO124"/>
    <mergeCell ref="AC125:AO125"/>
    <mergeCell ref="AC126:AO126"/>
    <mergeCell ref="AC127:AO127"/>
    <mergeCell ref="AC128:AO128"/>
    <mergeCell ref="AC129:AO129"/>
    <mergeCell ref="AC130:AO130"/>
    <mergeCell ref="M140:T140"/>
    <mergeCell ref="AC131:AO131"/>
    <mergeCell ref="AC132:AO132"/>
    <mergeCell ref="AC133:AO133"/>
    <mergeCell ref="AC134:AO134"/>
    <mergeCell ref="AC135:AO135"/>
    <mergeCell ref="AC136:AO136"/>
    <mergeCell ref="AC137:AO137"/>
    <mergeCell ref="AC138:AO138"/>
    <mergeCell ref="AC139:AO139"/>
    <mergeCell ref="AC140:AO140"/>
    <mergeCell ref="U126:AB126"/>
    <mergeCell ref="M141:T141"/>
    <mergeCell ref="G139:L139"/>
    <mergeCell ref="G140:L140"/>
    <mergeCell ref="G141:L141"/>
    <mergeCell ref="U127:AB127"/>
    <mergeCell ref="U128:AB128"/>
    <mergeCell ref="U129:AB129"/>
    <mergeCell ref="U130:AB130"/>
    <mergeCell ref="U131:AB131"/>
    <mergeCell ref="U132:AB132"/>
    <mergeCell ref="U133:AB133"/>
    <mergeCell ref="U134:AB134"/>
    <mergeCell ref="U135:AB135"/>
    <mergeCell ref="U136:AB136"/>
    <mergeCell ref="U137:AB137"/>
    <mergeCell ref="U138:AB138"/>
    <mergeCell ref="U139:AB139"/>
    <mergeCell ref="U140:AB140"/>
    <mergeCell ref="U141:AB141"/>
    <mergeCell ref="B135:F135"/>
    <mergeCell ref="B136:F136"/>
    <mergeCell ref="B137:F137"/>
    <mergeCell ref="B138:F138"/>
    <mergeCell ref="G122:L122"/>
    <mergeCell ref="B122:F122"/>
    <mergeCell ref="B123:F123"/>
    <mergeCell ref="B124:F124"/>
    <mergeCell ref="B125:F125"/>
    <mergeCell ref="B126:F126"/>
    <mergeCell ref="B127:F127"/>
    <mergeCell ref="B128:F128"/>
    <mergeCell ref="B129:F129"/>
    <mergeCell ref="B139:F139"/>
    <mergeCell ref="B140:F140"/>
    <mergeCell ref="B141:F141"/>
    <mergeCell ref="G129:L129"/>
    <mergeCell ref="G123:L123"/>
    <mergeCell ref="G124:L124"/>
    <mergeCell ref="G125:L125"/>
    <mergeCell ref="G126:L126"/>
    <mergeCell ref="G127:L127"/>
    <mergeCell ref="G128:L128"/>
    <mergeCell ref="G130:L130"/>
    <mergeCell ref="G131:L131"/>
    <mergeCell ref="G132:L132"/>
    <mergeCell ref="G133:L133"/>
    <mergeCell ref="G134:L134"/>
    <mergeCell ref="G135:L135"/>
    <mergeCell ref="G136:L136"/>
    <mergeCell ref="G137:L137"/>
    <mergeCell ref="G138:L138"/>
    <mergeCell ref="B130:F130"/>
    <mergeCell ref="B131:F131"/>
    <mergeCell ref="B132:F132"/>
    <mergeCell ref="B133:F133"/>
    <mergeCell ref="B134:F134"/>
    <mergeCell ref="B117:AO117"/>
    <mergeCell ref="B119:AO119"/>
    <mergeCell ref="B20:R20"/>
    <mergeCell ref="X43:AJ43"/>
    <mergeCell ref="S20:AO20"/>
    <mergeCell ref="X37:AJ37"/>
    <mergeCell ref="X40:AJ40"/>
    <mergeCell ref="B21:D35"/>
    <mergeCell ref="B36:D44"/>
    <mergeCell ref="E34:K34"/>
    <mergeCell ref="AC63:AO65"/>
    <mergeCell ref="AC33:AO35"/>
    <mergeCell ref="B116:AO116"/>
    <mergeCell ref="Z106:AH108"/>
    <mergeCell ref="B114:AO114"/>
    <mergeCell ref="B115:AO115"/>
    <mergeCell ref="T111:AN111"/>
    <mergeCell ref="T103:AN103"/>
    <mergeCell ref="E100:R100"/>
    <mergeCell ref="E103:R103"/>
    <mergeCell ref="E107:R107"/>
    <mergeCell ref="E111:R111"/>
    <mergeCell ref="E28:F28"/>
    <mergeCell ref="E79:J79"/>
    <mergeCell ref="CA3:CI4"/>
    <mergeCell ref="AS8:AV8"/>
    <mergeCell ref="AW93:AX96"/>
    <mergeCell ref="AY93:AZ96"/>
    <mergeCell ref="BW46:CI46"/>
    <mergeCell ref="AS93:AT96"/>
    <mergeCell ref="BM93:BN96"/>
    <mergeCell ref="BW31:BZ31"/>
    <mergeCell ref="CA31:CE31"/>
    <mergeCell ref="BW37:BZ37"/>
    <mergeCell ref="AS11:AV11"/>
    <mergeCell ref="AW11:BC11"/>
    <mergeCell ref="BD14:BG14"/>
    <mergeCell ref="AY22:BC22"/>
    <mergeCell ref="AY25:BC25"/>
    <mergeCell ref="AY34:BC34"/>
    <mergeCell ref="BW40:BZ40"/>
    <mergeCell ref="BW43:BZ43"/>
    <mergeCell ref="BW67:CI67"/>
    <mergeCell ref="BR58:BV58"/>
    <mergeCell ref="AY61:BC61"/>
    <mergeCell ref="CF37:CI37"/>
    <mergeCell ref="AY40:AZ40"/>
    <mergeCell ref="BR20:BV20"/>
    <mergeCell ref="BR2:CI2"/>
    <mergeCell ref="BR5:BV5"/>
    <mergeCell ref="CA11:CE11"/>
    <mergeCell ref="BR11:BV11"/>
    <mergeCell ref="CA8:CE8"/>
    <mergeCell ref="BR34:BV34"/>
    <mergeCell ref="BW34:CI34"/>
    <mergeCell ref="BW5:BZ5"/>
    <mergeCell ref="CF5:CI5"/>
    <mergeCell ref="BW11:BZ11"/>
    <mergeCell ref="BW17:BZ17"/>
    <mergeCell ref="CF17:CI17"/>
    <mergeCell ref="CF14:CI14"/>
    <mergeCell ref="CF11:CI11"/>
    <mergeCell ref="CF8:CI8"/>
    <mergeCell ref="BW8:BZ8"/>
    <mergeCell ref="CA14:CE14"/>
    <mergeCell ref="BR31:BV31"/>
    <mergeCell ref="BW28:CI28"/>
    <mergeCell ref="BR28:BV28"/>
    <mergeCell ref="BW25:CI25"/>
    <mergeCell ref="BR22:BV22"/>
    <mergeCell ref="BW22:CI22"/>
    <mergeCell ref="BR3:BZ4"/>
    <mergeCell ref="BE97:BF97"/>
    <mergeCell ref="BG97:BH97"/>
    <mergeCell ref="AW97:AX97"/>
    <mergeCell ref="AY97:AZ97"/>
    <mergeCell ref="BI93:BL96"/>
    <mergeCell ref="BC97:BD97"/>
    <mergeCell ref="BE93:BH96"/>
    <mergeCell ref="BK97:BL97"/>
    <mergeCell ref="BI97:BJ97"/>
    <mergeCell ref="B1:AO1"/>
    <mergeCell ref="B2:AO2"/>
    <mergeCell ref="B16:H18"/>
    <mergeCell ref="V16:AB18"/>
    <mergeCell ref="B7:H9"/>
    <mergeCell ref="B4:H6"/>
    <mergeCell ref="V7:AB9"/>
    <mergeCell ref="V4:AB6"/>
    <mergeCell ref="V10:AB12"/>
    <mergeCell ref="B10:H12"/>
    <mergeCell ref="V13:AB15"/>
    <mergeCell ref="AD8:AE8"/>
    <mergeCell ref="AD17:AE17"/>
    <mergeCell ref="J17:K17"/>
    <mergeCell ref="J8:T8"/>
    <mergeCell ref="J5:T5"/>
    <mergeCell ref="J14:T14"/>
    <mergeCell ref="BW111:CI111"/>
    <mergeCell ref="BR88:BV88"/>
    <mergeCell ref="BW88:CI88"/>
    <mergeCell ref="BW103:CI103"/>
    <mergeCell ref="BW20:CI20"/>
    <mergeCell ref="AC27:AO29"/>
    <mergeCell ref="E22:R22"/>
    <mergeCell ref="E37:R37"/>
    <mergeCell ref="E40:R40"/>
    <mergeCell ref="E43:R43"/>
    <mergeCell ref="BD43:BN43"/>
    <mergeCell ref="AS28:AX28"/>
    <mergeCell ref="AY28:BC28"/>
    <mergeCell ref="AY43:AZ43"/>
    <mergeCell ref="CA37:CE37"/>
    <mergeCell ref="E25:R25"/>
    <mergeCell ref="BR40:BV40"/>
    <mergeCell ref="AS107:AX107"/>
    <mergeCell ref="AS111:AX111"/>
    <mergeCell ref="AY91:BC91"/>
    <mergeCell ref="AY100:BC100"/>
    <mergeCell ref="AY103:BK103"/>
    <mergeCell ref="AY107:BK107"/>
    <mergeCell ref="AY111:BK111"/>
    <mergeCell ref="BR91:BV91"/>
    <mergeCell ref="BW91:CI91"/>
    <mergeCell ref="BM97:BN97"/>
    <mergeCell ref="BR37:BV37"/>
    <mergeCell ref="BR115:BV115"/>
    <mergeCell ref="BW115:CI115"/>
    <mergeCell ref="BR79:BV79"/>
    <mergeCell ref="BW79:CI79"/>
    <mergeCell ref="BR82:BV82"/>
    <mergeCell ref="BW82:CI82"/>
    <mergeCell ref="BR85:BV85"/>
    <mergeCell ref="BW85:CI85"/>
    <mergeCell ref="BR94:BV94"/>
    <mergeCell ref="BR100:BV100"/>
    <mergeCell ref="BW100:CI100"/>
    <mergeCell ref="BR114:BV114"/>
    <mergeCell ref="BW114:CI114"/>
    <mergeCell ref="BR107:BV107"/>
    <mergeCell ref="BW107:CI107"/>
    <mergeCell ref="BW94:CI94"/>
    <mergeCell ref="BR97:BV97"/>
    <mergeCell ref="BW97:CI97"/>
    <mergeCell ref="BR103:BV103"/>
    <mergeCell ref="BR111:BV111"/>
    <mergeCell ref="AY82:BC82"/>
    <mergeCell ref="AY85:BC85"/>
    <mergeCell ref="AU97:AV97"/>
    <mergeCell ref="AS82:AX82"/>
    <mergeCell ref="AS85:AX85"/>
    <mergeCell ref="AS88:AX88"/>
    <mergeCell ref="AY88:BC88"/>
    <mergeCell ref="AS91:AX91"/>
    <mergeCell ref="BA93:BD96"/>
    <mergeCell ref="BA97:BB97"/>
    <mergeCell ref="AS97:AT97"/>
    <mergeCell ref="CA5:CE5"/>
    <mergeCell ref="BR49:BV49"/>
    <mergeCell ref="BW49:CI49"/>
    <mergeCell ref="BR25:BV25"/>
    <mergeCell ref="AS43:AX43"/>
    <mergeCell ref="AS46:AX46"/>
    <mergeCell ref="AS49:AX49"/>
    <mergeCell ref="AS52:AX52"/>
    <mergeCell ref="BA40:BC40"/>
    <mergeCell ref="BD40:BN40"/>
    <mergeCell ref="BH14:BN14"/>
    <mergeCell ref="BH17:BN17"/>
    <mergeCell ref="BR8:BV8"/>
    <mergeCell ref="BR14:BV14"/>
    <mergeCell ref="BW14:BZ14"/>
    <mergeCell ref="AW8:BC8"/>
    <mergeCell ref="CF43:CI43"/>
    <mergeCell ref="CF40:CI40"/>
    <mergeCell ref="BF22:BJ22"/>
    <mergeCell ref="CA17:CE17"/>
    <mergeCell ref="BR17:BV17"/>
    <mergeCell ref="CF31:CI31"/>
    <mergeCell ref="BH5:BN5"/>
    <mergeCell ref="BD11:BG11"/>
    <mergeCell ref="BH11:BN11"/>
    <mergeCell ref="AW17:BC17"/>
    <mergeCell ref="BD17:BG17"/>
    <mergeCell ref="BD8:BG8"/>
    <mergeCell ref="AS20:AX20"/>
    <mergeCell ref="AY20:BC20"/>
    <mergeCell ref="AS5:AV5"/>
    <mergeCell ref="AW5:BC5"/>
    <mergeCell ref="AY79:BC79"/>
    <mergeCell ref="AS40:AX40"/>
    <mergeCell ref="AY31:BC31"/>
    <mergeCell ref="AY46:BC46"/>
    <mergeCell ref="AY49:BC49"/>
    <mergeCell ref="AY52:BC52"/>
    <mergeCell ref="BR70:BV70"/>
    <mergeCell ref="BW70:CI70"/>
    <mergeCell ref="AY58:BC58"/>
    <mergeCell ref="AY67:BC67"/>
    <mergeCell ref="AY70:BC70"/>
    <mergeCell ref="AY73:BC73"/>
    <mergeCell ref="AY76:BC76"/>
    <mergeCell ref="BR67:BV67"/>
    <mergeCell ref="BW73:CI73"/>
    <mergeCell ref="BR76:BV76"/>
    <mergeCell ref="BW76:CI76"/>
    <mergeCell ref="BR73:BV73"/>
    <mergeCell ref="BW58:CI58"/>
    <mergeCell ref="BW52:CI52"/>
    <mergeCell ref="BR61:BV61"/>
    <mergeCell ref="BR64:BV64"/>
    <mergeCell ref="BA37:BC37"/>
    <mergeCell ref="BW55:CI55"/>
    <mergeCell ref="BR43:BV43"/>
    <mergeCell ref="BW61:CI61"/>
    <mergeCell ref="BW64:CI64"/>
    <mergeCell ref="AY55:BC55"/>
    <mergeCell ref="BR55:BV55"/>
    <mergeCell ref="BR52:BV52"/>
    <mergeCell ref="BR46:BV46"/>
    <mergeCell ref="CA40:CE40"/>
    <mergeCell ref="CA43:CE43"/>
    <mergeCell ref="E55:K55"/>
    <mergeCell ref="E31:F31"/>
    <mergeCell ref="BD37:BN37"/>
    <mergeCell ref="AY37:AZ37"/>
    <mergeCell ref="AY64:BC64"/>
    <mergeCell ref="B45:D50"/>
    <mergeCell ref="B51:D53"/>
    <mergeCell ref="B54:D65"/>
    <mergeCell ref="BI31:BK31"/>
    <mergeCell ref="AS37:AX37"/>
    <mergeCell ref="BA43:BC43"/>
    <mergeCell ref="AS58:AX58"/>
    <mergeCell ref="AS31:AX31"/>
    <mergeCell ref="AS34:AX34"/>
    <mergeCell ref="BF31:BH31"/>
    <mergeCell ref="AS55:AX55"/>
    <mergeCell ref="U122:AB122"/>
    <mergeCell ref="U123:AB123"/>
    <mergeCell ref="U124:AB124"/>
    <mergeCell ref="U125:AB125"/>
    <mergeCell ref="AS1:AW1"/>
    <mergeCell ref="B66:D74"/>
    <mergeCell ref="E52:R52"/>
    <mergeCell ref="E46:I46"/>
    <mergeCell ref="E49:I49"/>
    <mergeCell ref="E58:L58"/>
    <mergeCell ref="E61:L61"/>
    <mergeCell ref="E64:M64"/>
    <mergeCell ref="E67:L67"/>
    <mergeCell ref="E70:L70"/>
    <mergeCell ref="AS2:BN2"/>
    <mergeCell ref="BD5:BG5"/>
    <mergeCell ref="AS17:AV17"/>
    <mergeCell ref="AS22:AX22"/>
    <mergeCell ref="AS25:AX25"/>
    <mergeCell ref="AS3:BN4"/>
    <mergeCell ref="B13:H15"/>
    <mergeCell ref="AS14:AV14"/>
    <mergeCell ref="AW14:BC14"/>
    <mergeCell ref="BH8:BN8"/>
    <mergeCell ref="B81:D86"/>
    <mergeCell ref="B87:D92"/>
    <mergeCell ref="B93:D112"/>
    <mergeCell ref="AS61:AX61"/>
    <mergeCell ref="AS64:AX64"/>
    <mergeCell ref="AS67:AX67"/>
    <mergeCell ref="AS70:AX70"/>
    <mergeCell ref="E76:R76"/>
    <mergeCell ref="B75:D80"/>
    <mergeCell ref="E73:L73"/>
    <mergeCell ref="P81:R86"/>
    <mergeCell ref="E88:R88"/>
    <mergeCell ref="E91:R91"/>
    <mergeCell ref="E82:I82"/>
    <mergeCell ref="E85:K85"/>
    <mergeCell ref="AC84:AO86"/>
    <mergeCell ref="E97:R97"/>
    <mergeCell ref="E94:R94"/>
    <mergeCell ref="AS76:AX76"/>
    <mergeCell ref="AS79:AX79"/>
    <mergeCell ref="AS73:AX73"/>
    <mergeCell ref="AU93:AV96"/>
    <mergeCell ref="AS100:AX100"/>
    <mergeCell ref="AS103:AX103"/>
  </mergeCells>
  <phoneticPr fontId="7"/>
  <conditionalFormatting sqref="O82">
    <cfRule type="expression" dxfId="53" priority="42">
      <formula>AND($AY$82&lt;&gt;"",VALUE($AY$82)&gt;=126)</formula>
    </cfRule>
  </conditionalFormatting>
  <conditionalFormatting sqref="O85">
    <cfRule type="expression" dxfId="52" priority="41">
      <formula>AND($AY$85&lt;&gt;"",VALUE($AY$85)&gt;=6.5)</formula>
    </cfRule>
  </conditionalFormatting>
  <conditionalFormatting sqref="R46">
    <cfRule type="expression" dxfId="51" priority="46">
      <formula>AND($AY$46&lt;&gt;"",VALUE($AY$46)&gt;=140)</formula>
    </cfRule>
  </conditionalFormatting>
  <conditionalFormatting sqref="R49">
    <cfRule type="expression" dxfId="50" priority="45">
      <formula>AND($AY$49&lt;&gt;"",VALUE($AY$49)&gt;=90)</formula>
    </cfRule>
  </conditionalFormatting>
  <conditionalFormatting sqref="R55">
    <cfRule type="expression" dxfId="49" priority="40">
      <formula>AND($AY$55&lt;&gt;"",VALUE($AY$55)&gt;=300)</formula>
    </cfRule>
  </conditionalFormatting>
  <conditionalFormatting sqref="R61">
    <cfRule type="expression" dxfId="48" priority="39">
      <formula>AND($AY$61&lt;&gt;"",VALUE($AY$61)&gt;=140)</formula>
    </cfRule>
  </conditionalFormatting>
  <conditionalFormatting sqref="R64">
    <cfRule type="expression" dxfId="47" priority="38">
      <formula>AND($AY$64&lt;&gt;"",VALUE($AY$64)&gt;=170)</formula>
    </cfRule>
  </conditionalFormatting>
  <conditionalFormatting sqref="R67">
    <cfRule type="expression" dxfId="46" priority="37">
      <formula>AND($AY$67&lt;&gt;"",VALUE($AY$67)&gt;=51)</formula>
    </cfRule>
  </conditionalFormatting>
  <conditionalFormatting sqref="R70">
    <cfRule type="expression" dxfId="45" priority="36">
      <formula>AND($AY$70&lt;&gt;"",VALUE($AY$70)&gt;=51)</formula>
    </cfRule>
  </conditionalFormatting>
  <conditionalFormatting sqref="R73">
    <cfRule type="expression" dxfId="44" priority="35">
      <formula>AND($AY$73&lt;&gt;"",VALUE($AY$73)&gt;=101)</formula>
    </cfRule>
  </conditionalFormatting>
  <conditionalFormatting sqref="R79">
    <cfRule type="expression" dxfId="43" priority="34">
      <formula>AND($AY$79&lt;&gt;"",VALUE($AY$79)&lt;45)</formula>
    </cfRule>
  </conditionalFormatting>
  <conditionalFormatting sqref="AS5">
    <cfRule type="expression" dxfId="42" priority="93">
      <formula>$BW$5&lt;&gt;""</formula>
    </cfRule>
  </conditionalFormatting>
  <conditionalFormatting sqref="AS8">
    <cfRule type="expression" dxfId="41" priority="29">
      <formula>$BW$8&lt;&gt;""</formula>
    </cfRule>
  </conditionalFormatting>
  <conditionalFormatting sqref="AS11">
    <cfRule type="expression" dxfId="40" priority="27">
      <formula>$BW$11&lt;&gt;""</formula>
    </cfRule>
  </conditionalFormatting>
  <conditionalFormatting sqref="AS14">
    <cfRule type="expression" dxfId="39" priority="31">
      <formula>$BW$14&lt;&gt;""</formula>
    </cfRule>
  </conditionalFormatting>
  <conditionalFormatting sqref="AS17">
    <cfRule type="expression" dxfId="38" priority="88">
      <formula>$BW$17&lt;&gt;""</formula>
    </cfRule>
  </conditionalFormatting>
  <conditionalFormatting sqref="AS20">
    <cfRule type="expression" dxfId="37" priority="52">
      <formula>$BW$20&lt;&gt;""</formula>
    </cfRule>
  </conditionalFormatting>
  <conditionalFormatting sqref="AS22">
    <cfRule type="expression" dxfId="36" priority="102">
      <formula>$BW$22&lt;&gt;""</formula>
    </cfRule>
  </conditionalFormatting>
  <conditionalFormatting sqref="AS25">
    <cfRule type="expression" dxfId="35" priority="26">
      <formula>$BW$25&lt;&gt;""</formula>
    </cfRule>
  </conditionalFormatting>
  <conditionalFormatting sqref="AS28">
    <cfRule type="expression" dxfId="34" priority="25">
      <formula>$BW$28&lt;&gt;""</formula>
    </cfRule>
  </conditionalFormatting>
  <conditionalFormatting sqref="AS31">
    <cfRule type="expression" dxfId="33" priority="24">
      <formula>$BW$31&lt;&gt;""</formula>
    </cfRule>
  </conditionalFormatting>
  <conditionalFormatting sqref="AS37">
    <cfRule type="expression" dxfId="32" priority="23">
      <formula>$BW$37&lt;&gt;""</formula>
    </cfRule>
  </conditionalFormatting>
  <conditionalFormatting sqref="AS40">
    <cfRule type="expression" dxfId="31" priority="135">
      <formula>$BW$40&lt;&gt;""</formula>
    </cfRule>
  </conditionalFormatting>
  <conditionalFormatting sqref="AS43">
    <cfRule type="expression" dxfId="30" priority="19">
      <formula>$BW$43&lt;&gt;""</formula>
    </cfRule>
  </conditionalFormatting>
  <conditionalFormatting sqref="AS46">
    <cfRule type="expression" dxfId="29" priority="18">
      <formula>$BW$46&lt;&gt;""</formula>
    </cfRule>
  </conditionalFormatting>
  <conditionalFormatting sqref="AS49">
    <cfRule type="expression" dxfId="28" priority="17">
      <formula>$BW$49&lt;&gt;""</formula>
    </cfRule>
  </conditionalFormatting>
  <conditionalFormatting sqref="AS52">
    <cfRule type="expression" dxfId="27" priority="16">
      <formula>$BW$52&lt;&gt;""</formula>
    </cfRule>
  </conditionalFormatting>
  <conditionalFormatting sqref="AS55">
    <cfRule type="expression" dxfId="26" priority="15">
      <formula>$BW$55&lt;&gt;""</formula>
    </cfRule>
  </conditionalFormatting>
  <conditionalFormatting sqref="AS58">
    <cfRule type="expression" dxfId="25" priority="14">
      <formula>$BW$58&lt;&gt;""</formula>
    </cfRule>
  </conditionalFormatting>
  <conditionalFormatting sqref="AS61">
    <cfRule type="expression" dxfId="24" priority="13">
      <formula>$BW$61&lt;&gt;""</formula>
    </cfRule>
  </conditionalFormatting>
  <conditionalFormatting sqref="AS64">
    <cfRule type="expression" dxfId="23" priority="12">
      <formula>$BW$64&lt;&gt;""</formula>
    </cfRule>
  </conditionalFormatting>
  <conditionalFormatting sqref="AS67">
    <cfRule type="expression" dxfId="22" priority="11">
      <formula>$BW$67&lt;&gt;""</formula>
    </cfRule>
  </conditionalFormatting>
  <conditionalFormatting sqref="AS70">
    <cfRule type="expression" dxfId="21" priority="10">
      <formula>$BW$70&lt;&gt;""</formula>
    </cfRule>
  </conditionalFormatting>
  <conditionalFormatting sqref="AS73">
    <cfRule type="expression" dxfId="20" priority="9">
      <formula>$BW$73&lt;&gt;""</formula>
    </cfRule>
  </conditionalFormatting>
  <conditionalFormatting sqref="AS82">
    <cfRule type="expression" dxfId="19" priority="134">
      <formula>$BW$82&lt;&gt;""</formula>
    </cfRule>
  </conditionalFormatting>
  <conditionalFormatting sqref="AS85">
    <cfRule type="expression" dxfId="18" priority="8">
      <formula>$BW$85&lt;&gt;""</formula>
    </cfRule>
  </conditionalFormatting>
  <conditionalFormatting sqref="AS88">
    <cfRule type="expression" dxfId="17" priority="7">
      <formula>$BW$88&lt;&gt;""</formula>
    </cfRule>
  </conditionalFormatting>
  <conditionalFormatting sqref="AS91">
    <cfRule type="expression" dxfId="16" priority="6">
      <formula>$BW$91&lt;&gt;""</formula>
    </cfRule>
  </conditionalFormatting>
  <conditionalFormatting sqref="AS100">
    <cfRule type="expression" dxfId="15" priority="5">
      <formula>$BW$100&lt;&gt;""</formula>
    </cfRule>
  </conditionalFormatting>
  <conditionalFormatting sqref="AS107">
    <cfRule type="expression" dxfId="14" priority="4">
      <formula>$BW$107&lt;&gt;""</formula>
    </cfRule>
  </conditionalFormatting>
  <conditionalFormatting sqref="AS111">
    <cfRule type="expression" dxfId="13" priority="3">
      <formula>$BW$111&lt;&gt;""</formula>
    </cfRule>
  </conditionalFormatting>
  <conditionalFormatting sqref="AS114">
    <cfRule type="expression" dxfId="12" priority="30">
      <formula>OR($BW$114&lt;&gt;"")</formula>
    </cfRule>
  </conditionalFormatting>
  <conditionalFormatting sqref="BA37">
    <cfRule type="expression" dxfId="11" priority="22">
      <formula>$CF$37&lt;&gt;""</formula>
    </cfRule>
  </conditionalFormatting>
  <conditionalFormatting sqref="BA40">
    <cfRule type="expression" dxfId="10" priority="21">
      <formula>$CF$40&lt;&gt;""</formula>
    </cfRule>
  </conditionalFormatting>
  <conditionalFormatting sqref="BA43">
    <cfRule type="expression" dxfId="9" priority="20">
      <formula>$CF$43&lt;&gt;""</formula>
    </cfRule>
  </conditionalFormatting>
  <conditionalFormatting sqref="BD5">
    <cfRule type="expression" dxfId="8" priority="87">
      <formula>$CF$5&lt;&gt;""</formula>
    </cfRule>
  </conditionalFormatting>
  <conditionalFormatting sqref="BD8">
    <cfRule type="expression" dxfId="7" priority="28">
      <formula>$CF$8&lt;&gt;""</formula>
    </cfRule>
  </conditionalFormatting>
  <conditionalFormatting sqref="BD11">
    <cfRule type="expression" dxfId="6" priority="86">
      <formula>$CF$11&lt;&gt;""</formula>
    </cfRule>
  </conditionalFormatting>
  <conditionalFormatting sqref="BD14">
    <cfRule type="expression" dxfId="5" priority="85">
      <formula>$CF$14&lt;&gt;""</formula>
    </cfRule>
  </conditionalFormatting>
  <conditionalFormatting sqref="BD17">
    <cfRule type="expression" dxfId="4" priority="84">
      <formula>$CF$17&lt;&gt;""</formula>
    </cfRule>
  </conditionalFormatting>
  <conditionalFormatting sqref="BE114">
    <cfRule type="expression" dxfId="3" priority="1">
      <formula>$BJ$114="必須項目入力もれ"</formula>
    </cfRule>
  </conditionalFormatting>
  <conditionalFormatting sqref="BF31">
    <cfRule type="expression" dxfId="2" priority="140">
      <formula>$CF31&lt;&gt;""</formula>
    </cfRule>
  </conditionalFormatting>
  <conditionalFormatting sqref="BJ114">
    <cfRule type="expression" dxfId="1" priority="2">
      <formula>$BJ$114="必須項目入力もれ"</formula>
    </cfRule>
  </conditionalFormatting>
  <dataValidations xWindow="866" yWindow="390" count="23">
    <dataValidation type="textLength" imeMode="disabled" operator="equal" allowBlank="1" showInputMessage="1" showErrorMessage="1" sqref="AC15:AO15" xr:uid="{8CCB8C89-C686-4CAB-8926-E6CFD28277B3}">
      <formula1>11</formula1>
    </dataValidation>
    <dataValidation allowBlank="1" showInputMessage="1" showErrorMessage="1" error="✓を入力してください。" sqref="T94 Y94 AE94 AJ94 T97 Y97 AE97 AJ97" xr:uid="{0F5A6230-8CF0-493D-A568-A8BC021C6266}"/>
    <dataValidation type="whole" imeMode="disabled" allowBlank="1" showInputMessage="1" showErrorMessage="1" error="「男」の場合は「1」を、「女」の場合は「2」を入力してください。" promptTitle="該当する性別の番号を入力してください。" prompt="　1：男_x000a_　2：女" sqref="BH11:BN11" xr:uid="{4D9B545E-DFBF-4025-B914-DC0A7A6FDF19}">
      <formula1>1</formula1>
      <formula2>2</formula2>
    </dataValidation>
    <dataValidation type="textLength" imeMode="disabled" operator="equal" allowBlank="1" showInputMessage="1" showErrorMessage="1" error="11桁で入力してください。" sqref="BH14:BN14" xr:uid="{1849AA84-6016-429B-BDEF-E823C7026F8E}">
      <formula1>11</formula1>
    </dataValidation>
    <dataValidation type="textLength" imeMode="disabled" operator="equal" allowBlank="1" showInputMessage="1" showErrorMessage="1" error="10桁で入力してください。" sqref="BH5:BN5" xr:uid="{AEBDB6CB-3E20-4858-8EA3-70D297E64D07}">
      <formula1>10</formula1>
    </dataValidation>
    <dataValidation type="decimal" imeMode="disabled" allowBlank="1" showInputMessage="1" showErrorMessage="1" error="0.0から999.9までを入力してください。" sqref="BD34:BE34 AY22:BE22 AY25:BE25 AY34 AY31:BE31" xr:uid="{91CAE2FE-779C-427F-9D68-30773EDF4540}">
      <formula1>0</formula1>
      <formula2>999.9</formula2>
    </dataValidation>
    <dataValidation type="whole" imeMode="disabled" allowBlank="1" showInputMessage="1" showErrorMessage="1" error="0から999までを入力してください。" sqref="AY46:BE46 AY49:BE49 AY58:BE58 AY82:BC82" xr:uid="{72A8CEAF-24D4-43CB-B297-A6C43250A14E}">
      <formula1>0</formula1>
      <formula2>999</formula2>
    </dataValidation>
    <dataValidation type="whole" imeMode="disabled" allowBlank="1" showInputMessage="1" showErrorMessage="1" error="0から9999までを入力してください。" sqref="BD82:BE82 AY55:BE55 AY61:BE61 AY64:BE64 AY67:BE67 AY70:BE70 AY73:BE73" xr:uid="{42B433BB-45A4-451F-AB88-ADBC46F43A2F}">
      <formula1>0</formula1>
      <formula2>9999</formula2>
    </dataValidation>
    <dataValidation type="decimal" imeMode="disabled" allowBlank="1" showInputMessage="1" showErrorMessage="1" error="0.00から99.99までを入力してください。" sqref="AY76:BE76" xr:uid="{39B282E7-9D0D-46F2-ABAB-058647C48738}">
      <formula1>0</formula1>
      <formula2>99.99</formula2>
    </dataValidation>
    <dataValidation type="decimal" imeMode="disabled" allowBlank="1" showInputMessage="1" showErrorMessage="1" error="0.0から99.9までを入力してください。" sqref="AY85:BE85" xr:uid="{7B480931-9F66-4D3B-9981-134FDDA4AFE1}">
      <formula1>0</formula1>
      <formula2>99.9</formula2>
    </dataValidation>
    <dataValidation type="date" allowBlank="1" showInputMessage="1" showErrorMessage="1" error="日付形式の年月日で入力してください。_x000a_(例:1980/11/06、令和6年1月1日)_x000a_未来日は入力できません。" sqref="BH8:BN8" xr:uid="{5A9C84E0-6F2C-4554-A09E-55D5D62709A1}">
      <formula1>1</formula1>
      <formula2>TODAY()</formula2>
    </dataValidation>
    <dataValidation type="whole" imeMode="disabled" allowBlank="1" showInputMessage="1" showErrorMessage="1" error="「異常なし」の場合は「1」を、「治療中」の場合は「2」を、「経過観察」の場合は「3」を、「要治療」の場合は「4」を、「要精密検査」の場合は「5」を入力してください。" promptTitle="該当する医師の判断(判定)の番号を入力してください。" prompt="　1：異常なし_x000a_　2：治療中_x000a_　3：経過観察_x000a_　4：要治療_x000a_　5：要精密検査" sqref="AY100:BC100" xr:uid="{65BE79D2-37F3-49E1-A269-3B77CFD9642E}">
      <formula1>1</formula1>
      <formula2>5</formula2>
    </dataValidation>
    <dataValidation type="whole" imeMode="disabled" allowBlank="1" showInputMessage="1" showErrorMessage="1" error="「実測」の場合は「1」を、「判定」の場合は「2」を、「申告」の場合は「3」を入力してください。" promptTitle="該当する測定方法の番号を入力してください。" prompt="　1：実測_x000a_　2：判定_x000a_　3：申告" sqref="BI31:BK31" xr:uid="{BD219F65-A2CF-41E8-A236-3905D86245AD}">
      <formula1>1</formula1>
      <formula2>3</formula2>
    </dataValidation>
    <dataValidation type="whole" imeMode="disabled" allowBlank="1" showInputMessage="1" showErrorMessage="1" error="「あり」の場合は「1」を、「なし」の場合は「2」を入力してください。" promptTitle="該当する他覚症状の番号を入力してください。" prompt="　1：あり_x000a_　2：なし_x000a_　※「1：あり」の場合は他覚症状を入力してください" sqref="AY43:AZ43" xr:uid="{2B49DBF2-7AD6-4EBA-9388-CD5BAC754342}">
      <formula1>1</formula1>
      <formula2>2</formula2>
    </dataValidation>
    <dataValidation type="whole" imeMode="disabled" allowBlank="1" showInputMessage="1" showErrorMessage="1" error="「－」の場合は「1」を、「±」の場合は「2」を、「＋」の場合は「3」を、「2+」の場合は「4」を、「3+以上」の場合は「5」を入力してください。" promptTitle="該当する尿蛋白の番号を入力してください。" prompt="　1：－_x000a_　2：±_x000a_　3：＋_x000a_　4：2+_x000a_　5：3+以上" sqref="AY91:BC91" xr:uid="{685E8FA7-83C1-4660-A60B-CD50FBB4730F}">
      <formula1>1</formula1>
      <formula2>5</formula2>
    </dataValidation>
    <dataValidation type="textLength" imeMode="disabled" operator="lessThanOrEqual" allowBlank="1" showInputMessage="1" showErrorMessage="1" error="入力を確認してください。" sqref="AW14:BC14" xr:uid="{BA3A5308-9C13-4B27-B705-48FBDAD194A7}">
      <formula1>10</formula1>
    </dataValidation>
    <dataValidation type="whole" imeMode="disabled" allowBlank="1" showInputMessage="1" showErrorMessage="1" error="「10時間以上」の場合は「1」を、「3.5時間以上10時間未満」の場合は「2」を、「3.5時間未満」の場合は「3」を入力してください。" promptTitle="該当する採血時間（食後）の番号を入力してください。" prompt="　1：10時間以上_x000a_　2：3.5時間以上10時間未満_x000a_　3：3.5時間未満" sqref="AY52:BC52" xr:uid="{A03291A4-6222-417B-866C-A5AEC3A28E95}">
      <formula1>1</formula1>
      <formula2>3</formula2>
    </dataValidation>
    <dataValidation type="whole" imeMode="disabled" allowBlank="1" showInputMessage="1" showErrorMessage="1" error="「あり」の場合は「1」を、「なし」の場合は「2」を入力してください。" promptTitle="該当する既往歴の番号を入力してください。" prompt="　1：あり_x000a_　2：なし_x000a_　※「1：あり」の場合は既往歴を入力してください" sqref="AY37:AZ37" xr:uid="{59050CBA-CA95-4E92-BD1D-C6C7CAF0AB28}">
      <formula1>1</formula1>
      <formula2>2</formula2>
    </dataValidation>
    <dataValidation type="whole" imeMode="disabled" allowBlank="1" showInputMessage="1" showErrorMessage="1" error="「あり」の場合は「1」を、「なし」の場合は「2」を入力してください。" promptTitle="該当する自覚症状の番号を入力してください。" prompt="　1：あり_x000a_　2：なし_x000a_　※「1：あり」の場合は自覚症状を入力してください" sqref="AY40:AZ40" xr:uid="{F4D8FEE6-902F-48BB-86F4-512A07630C42}">
      <formula1>1</formula1>
      <formula2>2</formula2>
    </dataValidation>
    <dataValidation type="whole" imeMode="disabled" allowBlank="1" showInputMessage="1" showErrorMessage="1" error="「－」の場合は「1」を、「±」の場合は「2」を、「＋」の場合は「3」を、「2+」の場合は「4」を、「3+以上」の場合は「5」を入力してください。" promptTitle="該当する尿糖の番号を入力してください。" prompt="　1：－_x000a_　2：±_x000a_　3：＋_x000a_　4：2+_x000a_　5：3+以上" sqref="AY88:BC88" xr:uid="{210FD345-1EBB-44E7-B46F-61E5A0113994}">
      <formula1>1</formula1>
      <formula2>5</formula2>
    </dataValidation>
    <dataValidation type="whole" imeMode="disabled" allowBlank="1" showInputMessage="1" showErrorMessage="1" error="「生理中」の場合は「1」を、「腎疾患等の基礎疾患があるため排尿障害を有する」の場合は「2」を、「その他」の場合は「3」を入力してください。" promptTitle="該当する尿検査未実施の理由の番号を入力してください。" prompt="　1：生理中_x000a_　2：腎疾患等の基礎疾患があるため排尿障害を有する_x000a_　3：その他" sqref="AY107:BK107" xr:uid="{F8470EC0-DEF0-4039-911A-16AF91B8E1DA}">
      <formula1>1</formula1>
      <formula2>3</formula2>
    </dataValidation>
    <dataValidation type="date" imeMode="disabled" showInputMessage="1" showErrorMessage="1" error="検査日から３か月以内の日付を入力してください。_x000a_形式は日付形式になり、未来日は入力できません。(例:1980/11/06)" sqref="BH17:BN17" xr:uid="{FF90F66A-7C5D-4790-A2C1-3298E1ECB827}">
      <formula1>IF($AW$17="",0,$AW$17)</formula1>
      <formula2>IF($AW$17="",TODAY(),EDATE($AW$17,3)-1)</formula2>
    </dataValidation>
    <dataValidation type="date" imeMode="disabled" showInputMessage="1" showErrorMessage="1" error="医師の総合判断日までの３か月以内の日付を入力してください。_x000a_形式は日付形式になり、未来日は入力できません。(例:1980/11/06)" sqref="AW17:BC17" xr:uid="{17F4E39E-28A7-4924-A1B1-D2743FAED58E}">
      <formula1>IF($BH$17="",0,EDATE($BH$17,-3)+1)</formula1>
      <formula2>IF($BH$17="",TODAY(),$BH$17)</formula2>
    </dataValidation>
  </dataValidations>
  <printOptions horizontalCentered="1"/>
  <pageMargins left="0.19685039370078741" right="0.19685039370078741" top="0.19685039370078741" bottom="0.19685039370078741" header="0.11811023622047245" footer="0.11811023622047245"/>
  <pageSetup paperSize="9" fitToHeight="0" orientation="portrait" r:id="rId1"/>
  <rowBreaks count="1" manualBreakCount="1">
    <brk id="116" max="16383" man="1"/>
  </rowBreaks>
  <extLst>
    <ext xmlns:x14="http://schemas.microsoft.com/office/spreadsheetml/2009/9/main" uri="{CCE6A557-97BC-4b89-ADB6-D9C93CAAB3DF}">
      <x14:dataValidations xmlns:xm="http://schemas.microsoft.com/office/excel/2006/main" xWindow="866" yWindow="390" count="1">
        <x14:dataValidation type="custom" imeMode="disabled" operator="equal" allowBlank="1" showInputMessage="1" showErrorMessage="1" error="国保市町保険者番号を入力してください。" promptTitle="該当する保険者番号を入力してください。" prompt="　00350017　　　　00350157_x000a_　00350025　　　　00350199_x000a_　00350033　　　　00350280_x000a_　00350066　　　　00350306_x000a_　00350074　　　　00350314_x000a_　00350082　　　　00350520_x000a_　00350090　　　　00350595_x000a_　00350108　　　　00350603_x000a_　00350124　　　　00350611_x000a_　00350132" xr:uid="{5B3BF909-C4EC-4851-BF53-1EC8F55651FA}">
          <x14:formula1>
            <xm:f>MATCH($AW$11,保険者番号一覧!$A2:$A20,0)</xm:f>
          </x14:formula1>
          <xm:sqref>AW11:BC11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61ADD-46D5-4DB4-ABEF-F314FEED4B89}">
  <sheetPr codeName="Sheet2">
    <tabColor rgb="FFFF0000"/>
  </sheetPr>
  <dimension ref="B1:AR58"/>
  <sheetViews>
    <sheetView view="pageBreakPreview" zoomScaleNormal="100" zoomScaleSheetLayoutView="100" zoomScalePageLayoutView="70" workbookViewId="0">
      <selection activeCell="AF6" sqref="AF6:AQ6"/>
    </sheetView>
  </sheetViews>
  <sheetFormatPr defaultColWidth="2.7109375" defaultRowHeight="15" customHeight="1" x14ac:dyDescent="0.15"/>
  <cols>
    <col min="1" max="2" width="1.7109375" style="7" customWidth="1"/>
    <col min="3" max="3" width="2.7109375" style="7" customWidth="1"/>
    <col min="4" max="4" width="2.7109375" style="47"/>
    <col min="5" max="25" width="2.7109375" style="7"/>
    <col min="26" max="26" width="0.85546875" style="7" customWidth="1"/>
    <col min="27" max="27" width="2.7109375" style="9" customWidth="1"/>
    <col min="28" max="28" width="2.7109375" style="9"/>
    <col min="29" max="31" width="2.7109375" style="7"/>
    <col min="32" max="32" width="2.7109375" style="9"/>
    <col min="33" max="33" width="2.7109375" style="9" customWidth="1"/>
    <col min="34" max="39" width="2.7109375" style="7"/>
    <col min="40" max="40" width="0.85546875" style="7" customWidth="1"/>
    <col min="41" max="42" width="2.7109375" style="7"/>
    <col min="43" max="44" width="1.7109375" style="7" customWidth="1"/>
    <col min="45" max="16384" width="2.7109375" style="7"/>
  </cols>
  <sheetData>
    <row r="1" spans="2:44" s="3" customFormat="1" ht="13.5" x14ac:dyDescent="0.15">
      <c r="B1" s="217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  <c r="AA1" s="216"/>
      <c r="AB1" s="216"/>
      <c r="AC1" s="216"/>
      <c r="AD1" s="216"/>
      <c r="AE1" s="216"/>
      <c r="AF1" s="216"/>
      <c r="AG1" s="216"/>
      <c r="AH1" s="216"/>
      <c r="AI1" s="216"/>
      <c r="AJ1" s="216"/>
      <c r="AK1" s="216"/>
      <c r="AL1" s="216"/>
      <c r="AM1" s="216"/>
      <c r="AN1" s="216"/>
      <c r="AO1" s="216"/>
      <c r="AP1" s="216"/>
      <c r="AQ1" s="215" t="s">
        <v>675</v>
      </c>
    </row>
    <row r="2" spans="2:44" ht="24" x14ac:dyDescent="0.15">
      <c r="B2" s="456" t="s">
        <v>671</v>
      </c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456"/>
      <c r="S2" s="456"/>
      <c r="T2" s="456"/>
      <c r="U2" s="456"/>
      <c r="V2" s="456"/>
      <c r="W2" s="456"/>
      <c r="X2" s="456"/>
      <c r="Y2" s="456"/>
      <c r="Z2" s="456"/>
      <c r="AA2" s="456"/>
      <c r="AB2" s="456"/>
      <c r="AC2" s="456"/>
      <c r="AD2" s="456"/>
      <c r="AE2" s="456"/>
      <c r="AF2" s="456"/>
      <c r="AG2" s="456"/>
      <c r="AH2" s="456"/>
      <c r="AI2" s="456"/>
      <c r="AJ2" s="456"/>
      <c r="AK2" s="456"/>
      <c r="AL2" s="456"/>
      <c r="AM2" s="456"/>
      <c r="AN2" s="456"/>
      <c r="AO2" s="456"/>
      <c r="AP2" s="456"/>
      <c r="AQ2" s="456"/>
    </row>
    <row r="3" spans="2:44" ht="9" customHeight="1" x14ac:dyDescent="0.15"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9"/>
      <c r="Z3" s="9"/>
      <c r="AC3" s="9"/>
      <c r="AD3" s="9"/>
      <c r="AE3" s="9"/>
      <c r="AH3" s="9"/>
      <c r="AI3" s="9"/>
      <c r="AJ3" s="9"/>
      <c r="AK3" s="9"/>
      <c r="AL3" s="9"/>
      <c r="AM3" s="9"/>
      <c r="AN3" s="9"/>
      <c r="AO3" s="9"/>
      <c r="AP3" s="9"/>
      <c r="AQ3" s="9"/>
    </row>
    <row r="4" spans="2:44" ht="20.100000000000001" customHeight="1" x14ac:dyDescent="0.15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V4" s="8"/>
      <c r="W4" s="8"/>
      <c r="X4" s="8"/>
      <c r="Y4" s="8"/>
      <c r="AA4" s="167"/>
      <c r="AB4" s="450" t="s">
        <v>483</v>
      </c>
      <c r="AC4" s="451"/>
      <c r="AD4" s="451"/>
      <c r="AE4" s="452"/>
      <c r="AF4" s="479" t="str">
        <f>IF(情報提供票!$J$8="","",情報提供票!$J$8)</f>
        <v/>
      </c>
      <c r="AG4" s="480"/>
      <c r="AH4" s="480"/>
      <c r="AI4" s="480"/>
      <c r="AJ4" s="480"/>
      <c r="AK4" s="480"/>
      <c r="AL4" s="480"/>
      <c r="AM4" s="480"/>
      <c r="AN4" s="480"/>
      <c r="AO4" s="480"/>
      <c r="AP4" s="480"/>
      <c r="AQ4" s="481"/>
    </row>
    <row r="5" spans="2:44" ht="20.100000000000001" customHeight="1" x14ac:dyDescent="0.15"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9"/>
      <c r="Z5" s="9"/>
      <c r="AB5" s="450" t="s">
        <v>381</v>
      </c>
      <c r="AC5" s="451"/>
      <c r="AD5" s="451"/>
      <c r="AE5" s="452"/>
      <c r="AF5" s="445" t="str">
        <f>IFERROR(DATEVALUE(情報提供票!$AD$8&amp;情報提供票!$AF$8&amp;情報提供票!$AG$8&amp;情報提供票!$AH$8&amp;情報提供票!$AI$8&amp;情報提供票!$AJ$8&amp;情報提供票!$AK$8&amp;情報提供票!$AL$8&amp;情報提供票!$AM$8&amp;情報提供票!$AN$8),"　　　　年　　　月　　　日")</f>
        <v>　　　　年　　　月　　　日</v>
      </c>
      <c r="AG5" s="446"/>
      <c r="AH5" s="446"/>
      <c r="AI5" s="446"/>
      <c r="AJ5" s="446"/>
      <c r="AK5" s="446"/>
      <c r="AL5" s="446"/>
      <c r="AM5" s="446"/>
      <c r="AN5" s="446"/>
      <c r="AO5" s="446"/>
      <c r="AP5" s="446"/>
      <c r="AQ5" s="447"/>
    </row>
    <row r="6" spans="2:44" ht="20.100000000000001" customHeight="1" x14ac:dyDescent="0.15"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9"/>
      <c r="Z6" s="9"/>
      <c r="AB6" s="450" t="s">
        <v>680</v>
      </c>
      <c r="AC6" s="451"/>
      <c r="AD6" s="451"/>
      <c r="AE6" s="452"/>
      <c r="AF6" s="453"/>
      <c r="AG6" s="454"/>
      <c r="AH6" s="454"/>
      <c r="AI6" s="454"/>
      <c r="AJ6" s="454"/>
      <c r="AK6" s="454"/>
      <c r="AL6" s="454"/>
      <c r="AM6" s="454"/>
      <c r="AN6" s="454"/>
      <c r="AO6" s="454"/>
      <c r="AP6" s="454"/>
      <c r="AQ6" s="455"/>
    </row>
    <row r="7" spans="2:44" ht="15" customHeight="1" x14ac:dyDescent="0.15">
      <c r="B7" s="10" t="s">
        <v>328</v>
      </c>
      <c r="C7" s="11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AA7" s="7"/>
      <c r="AB7" s="7"/>
      <c r="AF7" s="7"/>
      <c r="AG7" s="7"/>
    </row>
    <row r="8" spans="2:44" ht="5.0999999999999996" customHeight="1" x14ac:dyDescent="0.15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</row>
    <row r="9" spans="2:44" s="14" customFormat="1" ht="12.95" customHeight="1" x14ac:dyDescent="0.15">
      <c r="B9" s="470" t="s">
        <v>242</v>
      </c>
      <c r="C9" s="471"/>
      <c r="D9" s="459" t="s">
        <v>243</v>
      </c>
      <c r="E9" s="460"/>
      <c r="F9" s="460"/>
      <c r="G9" s="460"/>
      <c r="H9" s="460"/>
      <c r="I9" s="460"/>
      <c r="J9" s="460"/>
      <c r="K9" s="460"/>
      <c r="L9" s="460"/>
      <c r="M9" s="460"/>
      <c r="N9" s="460"/>
      <c r="O9" s="460"/>
      <c r="P9" s="460"/>
      <c r="Q9" s="460"/>
      <c r="R9" s="460"/>
      <c r="S9" s="460"/>
      <c r="T9" s="460"/>
      <c r="U9" s="460"/>
      <c r="V9" s="460"/>
      <c r="W9" s="460"/>
      <c r="X9" s="460"/>
      <c r="Y9" s="461"/>
      <c r="Z9" s="459" t="s">
        <v>317</v>
      </c>
      <c r="AA9" s="460"/>
      <c r="AB9" s="460"/>
      <c r="AC9" s="460"/>
      <c r="AD9" s="460"/>
      <c r="AE9" s="460"/>
      <c r="AF9" s="460"/>
      <c r="AG9" s="460"/>
      <c r="AH9" s="460"/>
      <c r="AI9" s="460"/>
      <c r="AJ9" s="460"/>
      <c r="AK9" s="460"/>
      <c r="AL9" s="460"/>
      <c r="AM9" s="460"/>
      <c r="AN9" s="460"/>
      <c r="AO9" s="459" t="s">
        <v>319</v>
      </c>
      <c r="AP9" s="460"/>
      <c r="AQ9" s="461"/>
    </row>
    <row r="10" spans="2:44" s="14" customFormat="1" ht="12.95" customHeight="1" thickBot="1" x14ac:dyDescent="0.2">
      <c r="B10" s="472"/>
      <c r="C10" s="473"/>
      <c r="D10" s="462"/>
      <c r="E10" s="463"/>
      <c r="F10" s="463"/>
      <c r="G10" s="463"/>
      <c r="H10" s="463"/>
      <c r="I10" s="463"/>
      <c r="J10" s="463"/>
      <c r="K10" s="463"/>
      <c r="L10" s="463"/>
      <c r="M10" s="463"/>
      <c r="N10" s="463"/>
      <c r="O10" s="463"/>
      <c r="P10" s="463"/>
      <c r="Q10" s="463"/>
      <c r="R10" s="463"/>
      <c r="S10" s="463"/>
      <c r="T10" s="463"/>
      <c r="U10" s="463"/>
      <c r="V10" s="463"/>
      <c r="W10" s="463"/>
      <c r="X10" s="463"/>
      <c r="Y10" s="464"/>
      <c r="Z10" s="462"/>
      <c r="AA10" s="463"/>
      <c r="AB10" s="463"/>
      <c r="AC10" s="463"/>
      <c r="AD10" s="463"/>
      <c r="AE10" s="463"/>
      <c r="AF10" s="463"/>
      <c r="AG10" s="463"/>
      <c r="AH10" s="463"/>
      <c r="AI10" s="463"/>
      <c r="AJ10" s="463"/>
      <c r="AK10" s="463"/>
      <c r="AL10" s="463"/>
      <c r="AM10" s="463"/>
      <c r="AN10" s="463"/>
      <c r="AO10" s="462"/>
      <c r="AP10" s="463"/>
      <c r="AQ10" s="464"/>
    </row>
    <row r="11" spans="2:44" s="14" customFormat="1" ht="15" customHeight="1" thickTop="1" x14ac:dyDescent="0.15">
      <c r="B11" s="457">
        <v>1</v>
      </c>
      <c r="C11" s="458"/>
      <c r="D11" s="469" t="s">
        <v>244</v>
      </c>
      <c r="E11" s="428"/>
      <c r="F11" s="428"/>
      <c r="G11" s="428"/>
      <c r="H11" s="428"/>
      <c r="I11" s="428"/>
      <c r="J11" s="428"/>
      <c r="K11" s="428"/>
      <c r="L11" s="428"/>
      <c r="M11" s="428"/>
      <c r="N11" s="428"/>
      <c r="O11" s="428"/>
      <c r="P11" s="428"/>
      <c r="Q11" s="428"/>
      <c r="R11" s="428"/>
      <c r="S11" s="428"/>
      <c r="T11" s="428"/>
      <c r="U11" s="428"/>
      <c r="V11" s="428"/>
      <c r="W11" s="428"/>
      <c r="X11" s="428"/>
      <c r="Y11" s="428"/>
      <c r="Z11" s="15"/>
      <c r="AA11" s="16" t="s">
        <v>274</v>
      </c>
      <c r="AB11" s="16" t="s">
        <v>295</v>
      </c>
      <c r="AC11" s="16"/>
      <c r="AD11" s="16"/>
      <c r="AE11" s="16"/>
      <c r="AF11" s="16" t="s">
        <v>294</v>
      </c>
      <c r="AG11" s="16" t="s">
        <v>296</v>
      </c>
      <c r="AH11" s="16"/>
      <c r="AI11" s="16"/>
      <c r="AJ11" s="16"/>
      <c r="AK11" s="478" t="str">
        <f>IF($AO$11="","欠損",IF($AO$11=1,"該当","非該当"))</f>
        <v>欠損</v>
      </c>
      <c r="AL11" s="478"/>
      <c r="AM11" s="478"/>
      <c r="AN11" s="16"/>
      <c r="AO11" s="425"/>
      <c r="AP11" s="426"/>
      <c r="AQ11" s="427"/>
    </row>
    <row r="12" spans="2:44" s="14" customFormat="1" ht="15" customHeight="1" x14ac:dyDescent="0.15">
      <c r="B12" s="474">
        <v>2</v>
      </c>
      <c r="C12" s="475"/>
      <c r="D12" s="465" t="s">
        <v>245</v>
      </c>
      <c r="E12" s="466"/>
      <c r="F12" s="466"/>
      <c r="G12" s="466"/>
      <c r="H12" s="466"/>
      <c r="I12" s="466"/>
      <c r="J12" s="466"/>
      <c r="K12" s="466"/>
      <c r="L12" s="466"/>
      <c r="M12" s="466"/>
      <c r="N12" s="466"/>
      <c r="O12" s="466"/>
      <c r="P12" s="466"/>
      <c r="Q12" s="466"/>
      <c r="R12" s="466"/>
      <c r="S12" s="466"/>
      <c r="T12" s="466"/>
      <c r="U12" s="466"/>
      <c r="V12" s="466"/>
      <c r="W12" s="466"/>
      <c r="X12" s="466"/>
      <c r="Y12" s="466"/>
      <c r="Z12" s="17"/>
      <c r="AA12" s="18" t="s">
        <v>274</v>
      </c>
      <c r="AB12" s="18" t="s">
        <v>292</v>
      </c>
      <c r="AC12" s="18"/>
      <c r="AD12" s="18"/>
      <c r="AE12" s="18"/>
      <c r="AF12" s="18" t="s">
        <v>294</v>
      </c>
      <c r="AG12" s="18" t="s">
        <v>291</v>
      </c>
      <c r="AH12" s="18"/>
      <c r="AI12" s="18"/>
      <c r="AJ12" s="18"/>
      <c r="AK12" s="449" t="str">
        <f>IF($AO$12="","欠損",IF($AO$12=1,"該当","非該当"))</f>
        <v>欠損</v>
      </c>
      <c r="AL12" s="449"/>
      <c r="AM12" s="449"/>
      <c r="AN12" s="18"/>
      <c r="AO12" s="432"/>
      <c r="AP12" s="433"/>
      <c r="AQ12" s="434"/>
    </row>
    <row r="13" spans="2:44" s="14" customFormat="1" ht="15" customHeight="1" x14ac:dyDescent="0.15">
      <c r="B13" s="476">
        <v>3</v>
      </c>
      <c r="C13" s="477"/>
      <c r="D13" s="467" t="s">
        <v>246</v>
      </c>
      <c r="E13" s="468"/>
      <c r="F13" s="468"/>
      <c r="G13" s="468"/>
      <c r="H13" s="468"/>
      <c r="I13" s="468"/>
      <c r="J13" s="468"/>
      <c r="K13" s="468"/>
      <c r="L13" s="468"/>
      <c r="M13" s="468"/>
      <c r="N13" s="468"/>
      <c r="O13" s="468"/>
      <c r="P13" s="468"/>
      <c r="Q13" s="468"/>
      <c r="R13" s="468"/>
      <c r="S13" s="468"/>
      <c r="T13" s="468"/>
      <c r="U13" s="468"/>
      <c r="V13" s="468"/>
      <c r="W13" s="468"/>
      <c r="X13" s="468"/>
      <c r="Y13" s="468"/>
      <c r="Z13" s="19"/>
      <c r="AA13" s="20" t="s">
        <v>274</v>
      </c>
      <c r="AB13" s="20" t="s">
        <v>292</v>
      </c>
      <c r="AC13" s="20"/>
      <c r="AD13" s="20"/>
      <c r="AE13" s="20"/>
      <c r="AF13" s="20" t="s">
        <v>294</v>
      </c>
      <c r="AG13" s="20" t="s">
        <v>291</v>
      </c>
      <c r="AH13" s="20"/>
      <c r="AI13" s="20"/>
      <c r="AJ13" s="20"/>
      <c r="AK13" s="449" t="str">
        <f>IF($AO$13="","欠損",IF($AO$13=1,"該当","非該当"))</f>
        <v>欠損</v>
      </c>
      <c r="AL13" s="449"/>
      <c r="AM13" s="449"/>
      <c r="AN13" s="20"/>
      <c r="AO13" s="432"/>
      <c r="AP13" s="433"/>
      <c r="AQ13" s="434"/>
      <c r="AR13" s="21"/>
    </row>
    <row r="14" spans="2:44" s="14" customFormat="1" ht="15" customHeight="1" x14ac:dyDescent="0.15">
      <c r="B14" s="457">
        <v>4</v>
      </c>
      <c r="C14" s="458"/>
      <c r="D14" s="469" t="s">
        <v>308</v>
      </c>
      <c r="E14" s="428"/>
      <c r="F14" s="428"/>
      <c r="G14" s="428"/>
      <c r="H14" s="428"/>
      <c r="I14" s="428"/>
      <c r="J14" s="428"/>
      <c r="K14" s="428"/>
      <c r="L14" s="428"/>
      <c r="M14" s="428"/>
      <c r="N14" s="428"/>
      <c r="O14" s="428"/>
      <c r="P14" s="428"/>
      <c r="Q14" s="428"/>
      <c r="R14" s="428"/>
      <c r="S14" s="428"/>
      <c r="T14" s="428"/>
      <c r="U14" s="428"/>
      <c r="V14" s="428"/>
      <c r="W14" s="428"/>
      <c r="X14" s="428"/>
      <c r="Y14" s="428"/>
      <c r="Z14" s="22"/>
      <c r="AA14" s="430" t="s">
        <v>274</v>
      </c>
      <c r="AB14" s="430" t="s">
        <v>295</v>
      </c>
      <c r="AC14" s="430"/>
      <c r="AD14" s="16"/>
      <c r="AE14" s="16"/>
      <c r="AF14" s="430" t="s">
        <v>294</v>
      </c>
      <c r="AG14" s="430" t="s">
        <v>296</v>
      </c>
      <c r="AH14" s="430"/>
      <c r="AI14" s="16"/>
      <c r="AJ14" s="16"/>
      <c r="AK14" s="16"/>
      <c r="AL14" s="16"/>
      <c r="AM14" s="16"/>
      <c r="AN14" s="16"/>
      <c r="AO14" s="422"/>
      <c r="AP14" s="423"/>
      <c r="AQ14" s="424"/>
      <c r="AR14" s="21"/>
    </row>
    <row r="15" spans="2:44" s="14" customFormat="1" ht="15" customHeight="1" x14ac:dyDescent="0.15">
      <c r="B15" s="476"/>
      <c r="C15" s="477"/>
      <c r="D15" s="467"/>
      <c r="E15" s="468"/>
      <c r="F15" s="468"/>
      <c r="G15" s="468"/>
      <c r="H15" s="468"/>
      <c r="I15" s="468"/>
      <c r="J15" s="468"/>
      <c r="K15" s="468"/>
      <c r="L15" s="468"/>
      <c r="M15" s="468"/>
      <c r="N15" s="468"/>
      <c r="O15" s="468"/>
      <c r="P15" s="468"/>
      <c r="Q15" s="468"/>
      <c r="R15" s="468"/>
      <c r="S15" s="468"/>
      <c r="T15" s="468"/>
      <c r="U15" s="468"/>
      <c r="V15" s="468"/>
      <c r="W15" s="468"/>
      <c r="X15" s="468"/>
      <c r="Y15" s="468"/>
      <c r="Z15" s="23"/>
      <c r="AA15" s="431"/>
      <c r="AB15" s="431"/>
      <c r="AC15" s="431"/>
      <c r="AD15" s="20"/>
      <c r="AE15" s="20"/>
      <c r="AF15" s="431"/>
      <c r="AG15" s="431"/>
      <c r="AH15" s="431"/>
      <c r="AI15" s="20"/>
      <c r="AJ15" s="20"/>
      <c r="AK15" s="20"/>
      <c r="AL15" s="20"/>
      <c r="AM15" s="20"/>
      <c r="AN15" s="20"/>
      <c r="AO15" s="425"/>
      <c r="AP15" s="426"/>
      <c r="AQ15" s="427"/>
      <c r="AR15" s="21"/>
    </row>
    <row r="16" spans="2:44" s="14" customFormat="1" ht="15" customHeight="1" x14ac:dyDescent="0.15">
      <c r="B16" s="457">
        <v>5</v>
      </c>
      <c r="C16" s="458"/>
      <c r="D16" s="469" t="s">
        <v>309</v>
      </c>
      <c r="E16" s="428"/>
      <c r="F16" s="428"/>
      <c r="G16" s="428"/>
      <c r="H16" s="428"/>
      <c r="I16" s="428"/>
      <c r="J16" s="428"/>
      <c r="K16" s="428"/>
      <c r="L16" s="428"/>
      <c r="M16" s="428"/>
      <c r="N16" s="428"/>
      <c r="O16" s="428"/>
      <c r="P16" s="428"/>
      <c r="Q16" s="428"/>
      <c r="R16" s="428"/>
      <c r="S16" s="428"/>
      <c r="T16" s="428"/>
      <c r="U16" s="428"/>
      <c r="V16" s="428"/>
      <c r="W16" s="428"/>
      <c r="X16" s="428"/>
      <c r="Y16" s="428"/>
      <c r="Z16" s="24"/>
      <c r="AA16" s="448" t="s">
        <v>274</v>
      </c>
      <c r="AB16" s="448" t="s">
        <v>295</v>
      </c>
      <c r="AC16" s="448"/>
      <c r="AD16" s="25"/>
      <c r="AE16" s="25"/>
      <c r="AF16" s="448" t="s">
        <v>294</v>
      </c>
      <c r="AG16" s="448" t="s">
        <v>296</v>
      </c>
      <c r="AH16" s="448"/>
      <c r="AI16" s="25"/>
      <c r="AJ16" s="25"/>
      <c r="AK16" s="25"/>
      <c r="AL16" s="25"/>
      <c r="AM16" s="25"/>
      <c r="AN16" s="25"/>
      <c r="AO16" s="419"/>
      <c r="AP16" s="420"/>
      <c r="AQ16" s="421"/>
      <c r="AR16" s="21"/>
    </row>
    <row r="17" spans="2:44" s="14" customFormat="1" ht="15" customHeight="1" x14ac:dyDescent="0.15">
      <c r="B17" s="457"/>
      <c r="C17" s="458"/>
      <c r="D17" s="469"/>
      <c r="E17" s="428"/>
      <c r="F17" s="428"/>
      <c r="G17" s="428"/>
      <c r="H17" s="428"/>
      <c r="I17" s="428"/>
      <c r="J17" s="428"/>
      <c r="K17" s="428"/>
      <c r="L17" s="428"/>
      <c r="M17" s="428"/>
      <c r="N17" s="428"/>
      <c r="O17" s="428"/>
      <c r="P17" s="428"/>
      <c r="Q17" s="428"/>
      <c r="R17" s="428"/>
      <c r="S17" s="428"/>
      <c r="T17" s="428"/>
      <c r="U17" s="428"/>
      <c r="V17" s="428"/>
      <c r="W17" s="428"/>
      <c r="X17" s="428"/>
      <c r="Y17" s="428"/>
      <c r="Z17" s="23"/>
      <c r="AA17" s="431"/>
      <c r="AB17" s="431"/>
      <c r="AC17" s="431"/>
      <c r="AD17" s="20"/>
      <c r="AE17" s="20"/>
      <c r="AF17" s="431"/>
      <c r="AG17" s="431"/>
      <c r="AH17" s="431"/>
      <c r="AI17" s="20"/>
      <c r="AJ17" s="20"/>
      <c r="AK17" s="20"/>
      <c r="AL17" s="20"/>
      <c r="AM17" s="20"/>
      <c r="AN17" s="20"/>
      <c r="AO17" s="425"/>
      <c r="AP17" s="426"/>
      <c r="AQ17" s="427"/>
      <c r="AR17" s="21"/>
    </row>
    <row r="18" spans="2:44" s="14" customFormat="1" ht="15" customHeight="1" x14ac:dyDescent="0.15">
      <c r="B18" s="482">
        <v>6</v>
      </c>
      <c r="C18" s="483"/>
      <c r="D18" s="484" t="s">
        <v>310</v>
      </c>
      <c r="E18" s="485"/>
      <c r="F18" s="485"/>
      <c r="G18" s="485"/>
      <c r="H18" s="485"/>
      <c r="I18" s="485"/>
      <c r="J18" s="485"/>
      <c r="K18" s="485"/>
      <c r="L18" s="485"/>
      <c r="M18" s="485"/>
      <c r="N18" s="485"/>
      <c r="O18" s="485"/>
      <c r="P18" s="485"/>
      <c r="Q18" s="485"/>
      <c r="R18" s="485"/>
      <c r="S18" s="485"/>
      <c r="T18" s="485"/>
      <c r="U18" s="485"/>
      <c r="V18" s="485"/>
      <c r="W18" s="485"/>
      <c r="X18" s="485"/>
      <c r="Y18" s="485"/>
      <c r="Z18" s="24"/>
      <c r="AA18" s="448" t="s">
        <v>274</v>
      </c>
      <c r="AB18" s="448" t="s">
        <v>295</v>
      </c>
      <c r="AC18" s="448"/>
      <c r="AD18" s="25"/>
      <c r="AE18" s="25"/>
      <c r="AF18" s="448" t="s">
        <v>294</v>
      </c>
      <c r="AG18" s="448" t="s">
        <v>296</v>
      </c>
      <c r="AH18" s="448"/>
      <c r="AI18" s="25"/>
      <c r="AJ18" s="25"/>
      <c r="AK18" s="25"/>
      <c r="AL18" s="25"/>
      <c r="AM18" s="25"/>
      <c r="AN18" s="25"/>
      <c r="AO18" s="419"/>
      <c r="AP18" s="420"/>
      <c r="AQ18" s="421"/>
      <c r="AR18" s="21"/>
    </row>
    <row r="19" spans="2:44" s="14" customFormat="1" ht="15" customHeight="1" x14ac:dyDescent="0.15">
      <c r="B19" s="476"/>
      <c r="C19" s="477"/>
      <c r="D19" s="467"/>
      <c r="E19" s="468"/>
      <c r="F19" s="468"/>
      <c r="G19" s="468"/>
      <c r="H19" s="468"/>
      <c r="I19" s="468"/>
      <c r="J19" s="468"/>
      <c r="K19" s="468"/>
      <c r="L19" s="468"/>
      <c r="M19" s="468"/>
      <c r="N19" s="468"/>
      <c r="O19" s="468"/>
      <c r="P19" s="468"/>
      <c r="Q19" s="468"/>
      <c r="R19" s="468"/>
      <c r="S19" s="468"/>
      <c r="T19" s="468"/>
      <c r="U19" s="468"/>
      <c r="V19" s="468"/>
      <c r="W19" s="468"/>
      <c r="X19" s="468"/>
      <c r="Y19" s="468"/>
      <c r="Z19" s="23"/>
      <c r="AA19" s="431"/>
      <c r="AB19" s="431"/>
      <c r="AC19" s="431"/>
      <c r="AD19" s="20"/>
      <c r="AE19" s="20"/>
      <c r="AF19" s="431"/>
      <c r="AG19" s="431"/>
      <c r="AH19" s="431"/>
      <c r="AI19" s="20"/>
      <c r="AJ19" s="20"/>
      <c r="AK19" s="20"/>
      <c r="AL19" s="20"/>
      <c r="AM19" s="20"/>
      <c r="AN19" s="20"/>
      <c r="AO19" s="425"/>
      <c r="AP19" s="426"/>
      <c r="AQ19" s="427"/>
      <c r="AR19" s="21"/>
    </row>
    <row r="20" spans="2:44" s="14" customFormat="1" ht="15" customHeight="1" x14ac:dyDescent="0.15">
      <c r="B20" s="457">
        <v>7</v>
      </c>
      <c r="C20" s="458"/>
      <c r="D20" s="469" t="s">
        <v>247</v>
      </c>
      <c r="E20" s="428"/>
      <c r="F20" s="428"/>
      <c r="G20" s="428"/>
      <c r="H20" s="428"/>
      <c r="I20" s="428"/>
      <c r="J20" s="428"/>
      <c r="K20" s="428"/>
      <c r="L20" s="428"/>
      <c r="M20" s="428"/>
      <c r="N20" s="428"/>
      <c r="O20" s="428"/>
      <c r="P20" s="428"/>
      <c r="Q20" s="428"/>
      <c r="R20" s="428"/>
      <c r="S20" s="428"/>
      <c r="T20" s="428"/>
      <c r="U20" s="428"/>
      <c r="V20" s="428"/>
      <c r="W20" s="428"/>
      <c r="X20" s="428"/>
      <c r="Y20" s="428"/>
      <c r="Z20" s="26"/>
      <c r="AA20" s="16" t="s">
        <v>274</v>
      </c>
      <c r="AB20" s="16" t="s">
        <v>292</v>
      </c>
      <c r="AC20" s="16"/>
      <c r="AD20" s="16"/>
      <c r="AE20" s="16"/>
      <c r="AF20" s="16" t="s">
        <v>294</v>
      </c>
      <c r="AG20" s="16" t="s">
        <v>291</v>
      </c>
      <c r="AH20" s="16"/>
      <c r="AI20" s="16"/>
      <c r="AJ20" s="16"/>
      <c r="AK20" s="16"/>
      <c r="AL20" s="16"/>
      <c r="AM20" s="16"/>
      <c r="AN20" s="16"/>
      <c r="AO20" s="419"/>
      <c r="AP20" s="420"/>
      <c r="AQ20" s="421"/>
      <c r="AR20" s="21"/>
    </row>
    <row r="21" spans="2:44" s="14" customFormat="1" ht="15" customHeight="1" x14ac:dyDescent="0.15">
      <c r="B21" s="482">
        <v>8</v>
      </c>
      <c r="C21" s="483"/>
      <c r="D21" s="484" t="s">
        <v>327</v>
      </c>
      <c r="E21" s="485"/>
      <c r="F21" s="485"/>
      <c r="G21" s="485"/>
      <c r="H21" s="485"/>
      <c r="I21" s="485"/>
      <c r="J21" s="485"/>
      <c r="K21" s="485"/>
      <c r="L21" s="485"/>
      <c r="M21" s="485"/>
      <c r="N21" s="485"/>
      <c r="O21" s="485"/>
      <c r="P21" s="485"/>
      <c r="Q21" s="485"/>
      <c r="R21" s="485"/>
      <c r="S21" s="485"/>
      <c r="T21" s="485"/>
      <c r="U21" s="485"/>
      <c r="V21" s="485"/>
      <c r="W21" s="485"/>
      <c r="X21" s="485"/>
      <c r="Y21" s="485"/>
      <c r="Z21" s="27"/>
      <c r="AA21" s="25" t="s">
        <v>274</v>
      </c>
      <c r="AB21" s="25" t="s">
        <v>313</v>
      </c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435"/>
      <c r="AP21" s="436"/>
      <c r="AQ21" s="437"/>
      <c r="AR21" s="29"/>
    </row>
    <row r="22" spans="2:44" s="14" customFormat="1" ht="15" customHeight="1" x14ac:dyDescent="0.15">
      <c r="B22" s="457"/>
      <c r="C22" s="458"/>
      <c r="D22" s="469"/>
      <c r="E22" s="428"/>
      <c r="F22" s="428"/>
      <c r="G22" s="428"/>
      <c r="H22" s="428"/>
      <c r="I22" s="428"/>
      <c r="J22" s="428"/>
      <c r="K22" s="428"/>
      <c r="L22" s="428"/>
      <c r="M22" s="428"/>
      <c r="N22" s="428"/>
      <c r="O22" s="428"/>
      <c r="P22" s="428"/>
      <c r="Q22" s="428"/>
      <c r="R22" s="428"/>
      <c r="S22" s="428"/>
      <c r="T22" s="428"/>
      <c r="U22" s="428"/>
      <c r="V22" s="428"/>
      <c r="W22" s="428"/>
      <c r="X22" s="428"/>
      <c r="Y22" s="428"/>
      <c r="Z22" s="30"/>
      <c r="AA22" s="430" t="s">
        <v>294</v>
      </c>
      <c r="AB22" s="428" t="s">
        <v>318</v>
      </c>
      <c r="AC22" s="428"/>
      <c r="AD22" s="428"/>
      <c r="AE22" s="428"/>
      <c r="AF22" s="428"/>
      <c r="AG22" s="428"/>
      <c r="AH22" s="428"/>
      <c r="AI22" s="428"/>
      <c r="AJ22" s="428"/>
      <c r="AK22" s="428"/>
      <c r="AL22" s="428"/>
      <c r="AM22" s="428"/>
      <c r="AN22" s="428"/>
      <c r="AO22" s="438"/>
      <c r="AP22" s="439"/>
      <c r="AQ22" s="440"/>
      <c r="AR22" s="29"/>
    </row>
    <row r="23" spans="2:44" s="14" customFormat="1" ht="15" customHeight="1" x14ac:dyDescent="0.15">
      <c r="B23" s="457"/>
      <c r="C23" s="458"/>
      <c r="D23" s="469"/>
      <c r="E23" s="428"/>
      <c r="F23" s="428"/>
      <c r="G23" s="428"/>
      <c r="H23" s="428"/>
      <c r="I23" s="428"/>
      <c r="J23" s="428"/>
      <c r="K23" s="428"/>
      <c r="L23" s="428"/>
      <c r="M23" s="428"/>
      <c r="N23" s="428"/>
      <c r="O23" s="428"/>
      <c r="P23" s="428"/>
      <c r="Q23" s="428"/>
      <c r="R23" s="428"/>
      <c r="S23" s="428"/>
      <c r="T23" s="428"/>
      <c r="U23" s="428"/>
      <c r="V23" s="428"/>
      <c r="W23" s="428"/>
      <c r="X23" s="428"/>
      <c r="Y23" s="428"/>
      <c r="Z23" s="30"/>
      <c r="AA23" s="430"/>
      <c r="AB23" s="428"/>
      <c r="AC23" s="428"/>
      <c r="AD23" s="428"/>
      <c r="AE23" s="428"/>
      <c r="AF23" s="428"/>
      <c r="AG23" s="428"/>
      <c r="AH23" s="428"/>
      <c r="AI23" s="428"/>
      <c r="AJ23" s="428"/>
      <c r="AK23" s="428"/>
      <c r="AL23" s="428"/>
      <c r="AM23" s="428"/>
      <c r="AN23" s="428"/>
      <c r="AO23" s="438"/>
      <c r="AP23" s="439"/>
      <c r="AQ23" s="440"/>
      <c r="AR23" s="29"/>
    </row>
    <row r="24" spans="2:44" s="14" customFormat="1" ht="15" customHeight="1" x14ac:dyDescent="0.15">
      <c r="B24" s="476"/>
      <c r="C24" s="477"/>
      <c r="D24" s="467"/>
      <c r="E24" s="468"/>
      <c r="F24" s="468"/>
      <c r="G24" s="468"/>
      <c r="H24" s="468"/>
      <c r="I24" s="468"/>
      <c r="J24" s="468"/>
      <c r="K24" s="468"/>
      <c r="L24" s="468"/>
      <c r="M24" s="468"/>
      <c r="N24" s="468"/>
      <c r="O24" s="468"/>
      <c r="P24" s="468"/>
      <c r="Q24" s="468"/>
      <c r="R24" s="468"/>
      <c r="S24" s="468"/>
      <c r="T24" s="468"/>
      <c r="U24" s="468"/>
      <c r="V24" s="468"/>
      <c r="W24" s="468"/>
      <c r="X24" s="468"/>
      <c r="Y24" s="468"/>
      <c r="Z24" s="31"/>
      <c r="AA24" s="20" t="s">
        <v>293</v>
      </c>
      <c r="AB24" s="20"/>
      <c r="AC24" s="32"/>
      <c r="AD24" s="32"/>
      <c r="AE24" s="32"/>
      <c r="AF24" s="33"/>
      <c r="AG24" s="33"/>
      <c r="AH24" s="33"/>
      <c r="AI24" s="33"/>
      <c r="AJ24" s="33"/>
      <c r="AK24" s="444" t="str">
        <f>IF($AO$21="","欠損",IF($AO$21=1,"該当","非該当"))</f>
        <v>欠損</v>
      </c>
      <c r="AL24" s="444"/>
      <c r="AM24" s="444"/>
      <c r="AN24" s="33"/>
      <c r="AO24" s="441"/>
      <c r="AP24" s="442"/>
      <c r="AQ24" s="443"/>
      <c r="AR24" s="29"/>
    </row>
    <row r="25" spans="2:44" s="14" customFormat="1" ht="15" customHeight="1" x14ac:dyDescent="0.15">
      <c r="B25" s="457">
        <v>9</v>
      </c>
      <c r="C25" s="458"/>
      <c r="D25" s="469" t="s">
        <v>248</v>
      </c>
      <c r="E25" s="428"/>
      <c r="F25" s="428"/>
      <c r="G25" s="428"/>
      <c r="H25" s="428"/>
      <c r="I25" s="428"/>
      <c r="J25" s="428"/>
      <c r="K25" s="428"/>
      <c r="L25" s="428"/>
      <c r="M25" s="428"/>
      <c r="N25" s="428"/>
      <c r="O25" s="428"/>
      <c r="P25" s="428"/>
      <c r="Q25" s="428"/>
      <c r="R25" s="428"/>
      <c r="S25" s="428"/>
      <c r="T25" s="428"/>
      <c r="U25" s="428"/>
      <c r="V25" s="428"/>
      <c r="W25" s="428"/>
      <c r="X25" s="428"/>
      <c r="Y25" s="428"/>
      <c r="Z25" s="26"/>
      <c r="AA25" s="16" t="s">
        <v>274</v>
      </c>
      <c r="AB25" s="16" t="s">
        <v>292</v>
      </c>
      <c r="AC25" s="16"/>
      <c r="AD25" s="16"/>
      <c r="AE25" s="16"/>
      <c r="AF25" s="16" t="s">
        <v>294</v>
      </c>
      <c r="AG25" s="16" t="s">
        <v>291</v>
      </c>
      <c r="AH25" s="16"/>
      <c r="AI25" s="16"/>
      <c r="AJ25" s="16"/>
      <c r="AK25" s="16"/>
      <c r="AL25" s="16"/>
      <c r="AM25" s="16"/>
      <c r="AN25" s="16"/>
      <c r="AO25" s="425"/>
      <c r="AP25" s="426"/>
      <c r="AQ25" s="427"/>
      <c r="AR25" s="21"/>
    </row>
    <row r="26" spans="2:44" s="14" customFormat="1" ht="15" customHeight="1" x14ac:dyDescent="0.15">
      <c r="B26" s="482">
        <v>10</v>
      </c>
      <c r="C26" s="483"/>
      <c r="D26" s="484" t="s">
        <v>316</v>
      </c>
      <c r="E26" s="485"/>
      <c r="F26" s="485"/>
      <c r="G26" s="485"/>
      <c r="H26" s="485"/>
      <c r="I26" s="485"/>
      <c r="J26" s="485"/>
      <c r="K26" s="485"/>
      <c r="L26" s="485"/>
      <c r="M26" s="485"/>
      <c r="N26" s="485"/>
      <c r="O26" s="485"/>
      <c r="P26" s="485"/>
      <c r="Q26" s="485"/>
      <c r="R26" s="485"/>
      <c r="S26" s="485"/>
      <c r="T26" s="485"/>
      <c r="U26" s="485"/>
      <c r="V26" s="485"/>
      <c r="W26" s="485"/>
      <c r="X26" s="485"/>
      <c r="Y26" s="486"/>
      <c r="Z26" s="24"/>
      <c r="AA26" s="448" t="s">
        <v>274</v>
      </c>
      <c r="AB26" s="448" t="s">
        <v>295</v>
      </c>
      <c r="AC26" s="448"/>
      <c r="AD26" s="25"/>
      <c r="AE26" s="25"/>
      <c r="AF26" s="448" t="s">
        <v>294</v>
      </c>
      <c r="AG26" s="448" t="s">
        <v>296</v>
      </c>
      <c r="AH26" s="448"/>
      <c r="AI26" s="25"/>
      <c r="AJ26" s="25"/>
      <c r="AK26" s="25"/>
      <c r="AL26" s="25"/>
      <c r="AM26" s="25"/>
      <c r="AN26" s="25"/>
      <c r="AO26" s="419"/>
      <c r="AP26" s="420"/>
      <c r="AQ26" s="421"/>
      <c r="AR26" s="21"/>
    </row>
    <row r="27" spans="2:44" s="14" customFormat="1" ht="15" customHeight="1" x14ac:dyDescent="0.15">
      <c r="B27" s="476"/>
      <c r="C27" s="477"/>
      <c r="D27" s="467"/>
      <c r="E27" s="468"/>
      <c r="F27" s="468"/>
      <c r="G27" s="468"/>
      <c r="H27" s="468"/>
      <c r="I27" s="468"/>
      <c r="J27" s="468"/>
      <c r="K27" s="468"/>
      <c r="L27" s="468"/>
      <c r="M27" s="468"/>
      <c r="N27" s="468"/>
      <c r="O27" s="468"/>
      <c r="P27" s="468"/>
      <c r="Q27" s="468"/>
      <c r="R27" s="468"/>
      <c r="S27" s="468"/>
      <c r="T27" s="468"/>
      <c r="U27" s="468"/>
      <c r="V27" s="468"/>
      <c r="W27" s="468"/>
      <c r="X27" s="468"/>
      <c r="Y27" s="487"/>
      <c r="Z27" s="23"/>
      <c r="AA27" s="431"/>
      <c r="AB27" s="431"/>
      <c r="AC27" s="431"/>
      <c r="AD27" s="20"/>
      <c r="AE27" s="20"/>
      <c r="AF27" s="431"/>
      <c r="AG27" s="431"/>
      <c r="AH27" s="431"/>
      <c r="AI27" s="20"/>
      <c r="AJ27" s="20"/>
      <c r="AK27" s="20"/>
      <c r="AL27" s="20"/>
      <c r="AM27" s="20"/>
      <c r="AN27" s="20"/>
      <c r="AO27" s="425"/>
      <c r="AP27" s="426"/>
      <c r="AQ27" s="427"/>
      <c r="AR27" s="21"/>
    </row>
    <row r="28" spans="2:44" s="14" customFormat="1" ht="15" customHeight="1" x14ac:dyDescent="0.15">
      <c r="B28" s="482">
        <v>11</v>
      </c>
      <c r="C28" s="483"/>
      <c r="D28" s="484" t="s">
        <v>249</v>
      </c>
      <c r="E28" s="485"/>
      <c r="F28" s="485"/>
      <c r="G28" s="485"/>
      <c r="H28" s="485"/>
      <c r="I28" s="485"/>
      <c r="J28" s="485"/>
      <c r="K28" s="485"/>
      <c r="L28" s="485"/>
      <c r="M28" s="485"/>
      <c r="N28" s="485"/>
      <c r="O28" s="485"/>
      <c r="P28" s="485"/>
      <c r="Q28" s="485"/>
      <c r="R28" s="485"/>
      <c r="S28" s="485"/>
      <c r="T28" s="485"/>
      <c r="U28" s="485"/>
      <c r="V28" s="485"/>
      <c r="W28" s="485"/>
      <c r="X28" s="485"/>
      <c r="Y28" s="486"/>
      <c r="Z28" s="24"/>
      <c r="AA28" s="448" t="s">
        <v>274</v>
      </c>
      <c r="AB28" s="448" t="s">
        <v>295</v>
      </c>
      <c r="AC28" s="448"/>
      <c r="AD28" s="25"/>
      <c r="AE28" s="25"/>
      <c r="AF28" s="448" t="s">
        <v>294</v>
      </c>
      <c r="AG28" s="448" t="s">
        <v>296</v>
      </c>
      <c r="AH28" s="448"/>
      <c r="AI28" s="25"/>
      <c r="AJ28" s="25"/>
      <c r="AK28" s="25"/>
      <c r="AL28" s="25"/>
      <c r="AM28" s="25"/>
      <c r="AN28" s="25"/>
      <c r="AO28" s="419"/>
      <c r="AP28" s="420"/>
      <c r="AQ28" s="421"/>
      <c r="AR28" s="21"/>
    </row>
    <row r="29" spans="2:44" s="14" customFormat="1" ht="15" customHeight="1" x14ac:dyDescent="0.15">
      <c r="B29" s="476"/>
      <c r="C29" s="477"/>
      <c r="D29" s="467"/>
      <c r="E29" s="468"/>
      <c r="F29" s="468"/>
      <c r="G29" s="468"/>
      <c r="H29" s="468"/>
      <c r="I29" s="468"/>
      <c r="J29" s="468"/>
      <c r="K29" s="468"/>
      <c r="L29" s="468"/>
      <c r="M29" s="468"/>
      <c r="N29" s="468"/>
      <c r="O29" s="468"/>
      <c r="P29" s="468"/>
      <c r="Q29" s="468"/>
      <c r="R29" s="468"/>
      <c r="S29" s="468"/>
      <c r="T29" s="468"/>
      <c r="U29" s="468"/>
      <c r="V29" s="468"/>
      <c r="W29" s="468"/>
      <c r="X29" s="468"/>
      <c r="Y29" s="487"/>
      <c r="Z29" s="23"/>
      <c r="AA29" s="431"/>
      <c r="AB29" s="431"/>
      <c r="AC29" s="431"/>
      <c r="AD29" s="20"/>
      <c r="AE29" s="20"/>
      <c r="AF29" s="431"/>
      <c r="AG29" s="431"/>
      <c r="AH29" s="431"/>
      <c r="AI29" s="20"/>
      <c r="AJ29" s="20"/>
      <c r="AK29" s="20"/>
      <c r="AL29" s="20"/>
      <c r="AM29" s="20"/>
      <c r="AN29" s="20"/>
      <c r="AO29" s="425"/>
      <c r="AP29" s="426"/>
      <c r="AQ29" s="427"/>
      <c r="AR29" s="21"/>
    </row>
    <row r="30" spans="2:44" s="14" customFormat="1" ht="15" customHeight="1" x14ac:dyDescent="0.15">
      <c r="B30" s="474">
        <v>12</v>
      </c>
      <c r="C30" s="475"/>
      <c r="D30" s="465" t="s">
        <v>250</v>
      </c>
      <c r="E30" s="466"/>
      <c r="F30" s="466"/>
      <c r="G30" s="466"/>
      <c r="H30" s="466"/>
      <c r="I30" s="466"/>
      <c r="J30" s="466"/>
      <c r="K30" s="466"/>
      <c r="L30" s="466"/>
      <c r="M30" s="466"/>
      <c r="N30" s="466"/>
      <c r="O30" s="466"/>
      <c r="P30" s="466"/>
      <c r="Q30" s="466"/>
      <c r="R30" s="466"/>
      <c r="S30" s="466"/>
      <c r="T30" s="466"/>
      <c r="U30" s="466"/>
      <c r="V30" s="466"/>
      <c r="W30" s="466"/>
      <c r="X30" s="466"/>
      <c r="Y30" s="466"/>
      <c r="Z30" s="17"/>
      <c r="AA30" s="18" t="s">
        <v>274</v>
      </c>
      <c r="AB30" s="18" t="s">
        <v>295</v>
      </c>
      <c r="AC30" s="18"/>
      <c r="AD30" s="18"/>
      <c r="AE30" s="18"/>
      <c r="AF30" s="18" t="s">
        <v>294</v>
      </c>
      <c r="AG30" s="18" t="s">
        <v>296</v>
      </c>
      <c r="AH30" s="18"/>
      <c r="AI30" s="18"/>
      <c r="AJ30" s="18"/>
      <c r="AK30" s="18"/>
      <c r="AL30" s="18"/>
      <c r="AM30" s="18"/>
      <c r="AN30" s="18"/>
      <c r="AO30" s="432"/>
      <c r="AP30" s="433"/>
      <c r="AQ30" s="434"/>
      <c r="AR30" s="21"/>
    </row>
    <row r="31" spans="2:44" s="14" customFormat="1" ht="15" customHeight="1" x14ac:dyDescent="0.15">
      <c r="B31" s="482">
        <v>13</v>
      </c>
      <c r="C31" s="483"/>
      <c r="D31" s="484" t="s">
        <v>251</v>
      </c>
      <c r="E31" s="485"/>
      <c r="F31" s="485"/>
      <c r="G31" s="485"/>
      <c r="H31" s="485"/>
      <c r="I31" s="485"/>
      <c r="J31" s="485"/>
      <c r="K31" s="485"/>
      <c r="L31" s="485"/>
      <c r="M31" s="485"/>
      <c r="N31" s="485"/>
      <c r="O31" s="485"/>
      <c r="P31" s="485"/>
      <c r="Q31" s="485"/>
      <c r="R31" s="485"/>
      <c r="S31" s="485"/>
      <c r="T31" s="485"/>
      <c r="U31" s="485"/>
      <c r="V31" s="485"/>
      <c r="W31" s="485"/>
      <c r="X31" s="485"/>
      <c r="Y31" s="485"/>
      <c r="Z31" s="34"/>
      <c r="AA31" s="25" t="s">
        <v>274</v>
      </c>
      <c r="AB31" s="25" t="s">
        <v>297</v>
      </c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435"/>
      <c r="AP31" s="436"/>
      <c r="AQ31" s="437"/>
      <c r="AR31" s="29"/>
    </row>
    <row r="32" spans="2:44" s="14" customFormat="1" ht="15" customHeight="1" x14ac:dyDescent="0.15">
      <c r="B32" s="457"/>
      <c r="C32" s="458"/>
      <c r="D32" s="469"/>
      <c r="E32" s="428"/>
      <c r="F32" s="428"/>
      <c r="G32" s="428"/>
      <c r="H32" s="428"/>
      <c r="I32" s="428"/>
      <c r="J32" s="428"/>
      <c r="K32" s="428"/>
      <c r="L32" s="428"/>
      <c r="M32" s="428"/>
      <c r="N32" s="428"/>
      <c r="O32" s="428"/>
      <c r="P32" s="428"/>
      <c r="Q32" s="428"/>
      <c r="R32" s="428"/>
      <c r="S32" s="428"/>
      <c r="T32" s="428"/>
      <c r="U32" s="428"/>
      <c r="V32" s="428"/>
      <c r="W32" s="428"/>
      <c r="X32" s="428"/>
      <c r="Y32" s="428"/>
      <c r="Z32" s="36"/>
      <c r="AA32" s="430" t="s">
        <v>294</v>
      </c>
      <c r="AB32" s="428" t="s">
        <v>314</v>
      </c>
      <c r="AC32" s="428"/>
      <c r="AD32" s="428"/>
      <c r="AE32" s="428"/>
      <c r="AF32" s="428"/>
      <c r="AG32" s="428"/>
      <c r="AH32" s="428"/>
      <c r="AI32" s="428"/>
      <c r="AJ32" s="428"/>
      <c r="AK32" s="428"/>
      <c r="AL32" s="428"/>
      <c r="AM32" s="428"/>
      <c r="AN32" s="429"/>
      <c r="AO32" s="438"/>
      <c r="AP32" s="439"/>
      <c r="AQ32" s="440"/>
      <c r="AR32" s="29"/>
    </row>
    <row r="33" spans="2:44" s="14" customFormat="1" ht="15" customHeight="1" x14ac:dyDescent="0.15">
      <c r="B33" s="457"/>
      <c r="C33" s="458"/>
      <c r="D33" s="469"/>
      <c r="E33" s="428"/>
      <c r="F33" s="428"/>
      <c r="G33" s="428"/>
      <c r="H33" s="428"/>
      <c r="I33" s="428"/>
      <c r="J33" s="428"/>
      <c r="K33" s="428"/>
      <c r="L33" s="428"/>
      <c r="M33" s="428"/>
      <c r="N33" s="428"/>
      <c r="O33" s="428"/>
      <c r="P33" s="428"/>
      <c r="Q33" s="428"/>
      <c r="R33" s="428"/>
      <c r="S33" s="428"/>
      <c r="T33" s="428"/>
      <c r="U33" s="428"/>
      <c r="V33" s="428"/>
      <c r="W33" s="428"/>
      <c r="X33" s="428"/>
      <c r="Y33" s="428"/>
      <c r="Z33" s="37"/>
      <c r="AA33" s="430"/>
      <c r="AB33" s="428"/>
      <c r="AC33" s="428"/>
      <c r="AD33" s="428"/>
      <c r="AE33" s="428"/>
      <c r="AF33" s="428"/>
      <c r="AG33" s="428"/>
      <c r="AH33" s="428"/>
      <c r="AI33" s="428"/>
      <c r="AJ33" s="428"/>
      <c r="AK33" s="428"/>
      <c r="AL33" s="428"/>
      <c r="AM33" s="428"/>
      <c r="AN33" s="429"/>
      <c r="AO33" s="438"/>
      <c r="AP33" s="439"/>
      <c r="AQ33" s="440"/>
      <c r="AR33" s="29"/>
    </row>
    <row r="34" spans="2:44" s="14" customFormat="1" ht="15" customHeight="1" x14ac:dyDescent="0.15">
      <c r="B34" s="476"/>
      <c r="C34" s="477"/>
      <c r="D34" s="467"/>
      <c r="E34" s="468"/>
      <c r="F34" s="468"/>
      <c r="G34" s="468"/>
      <c r="H34" s="468"/>
      <c r="I34" s="468"/>
      <c r="J34" s="468"/>
      <c r="K34" s="468"/>
      <c r="L34" s="468"/>
      <c r="M34" s="468"/>
      <c r="N34" s="468"/>
      <c r="O34" s="468"/>
      <c r="P34" s="468"/>
      <c r="Q34" s="468"/>
      <c r="R34" s="468"/>
      <c r="S34" s="468"/>
      <c r="T34" s="468"/>
      <c r="U34" s="468"/>
      <c r="V34" s="468"/>
      <c r="W34" s="468"/>
      <c r="X34" s="468"/>
      <c r="Y34" s="468"/>
      <c r="Z34" s="31"/>
      <c r="AA34" s="20" t="s">
        <v>258</v>
      </c>
      <c r="AB34" s="20" t="s">
        <v>298</v>
      </c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441"/>
      <c r="AP34" s="442"/>
      <c r="AQ34" s="443"/>
      <c r="AR34" s="29"/>
    </row>
    <row r="35" spans="2:44" s="14" customFormat="1" ht="15" customHeight="1" x14ac:dyDescent="0.15">
      <c r="B35" s="457">
        <v>14</v>
      </c>
      <c r="C35" s="458"/>
      <c r="D35" s="469" t="s">
        <v>252</v>
      </c>
      <c r="E35" s="428"/>
      <c r="F35" s="428"/>
      <c r="G35" s="428"/>
      <c r="H35" s="428"/>
      <c r="I35" s="428"/>
      <c r="J35" s="428"/>
      <c r="K35" s="428"/>
      <c r="L35" s="428"/>
      <c r="M35" s="428"/>
      <c r="N35" s="428"/>
      <c r="O35" s="428"/>
      <c r="P35" s="428"/>
      <c r="Q35" s="428"/>
      <c r="R35" s="428"/>
      <c r="S35" s="428"/>
      <c r="T35" s="428"/>
      <c r="U35" s="428"/>
      <c r="V35" s="428"/>
      <c r="W35" s="428"/>
      <c r="X35" s="428"/>
      <c r="Y35" s="428"/>
      <c r="Z35" s="36"/>
      <c r="AA35" s="16" t="s">
        <v>274</v>
      </c>
      <c r="AB35" s="16" t="s">
        <v>299</v>
      </c>
      <c r="AC35" s="16"/>
      <c r="AD35" s="16"/>
      <c r="AE35" s="16"/>
      <c r="AF35" s="16" t="s">
        <v>294</v>
      </c>
      <c r="AG35" s="16" t="s">
        <v>300</v>
      </c>
      <c r="AH35" s="16"/>
      <c r="AI35" s="16"/>
      <c r="AJ35" s="16"/>
      <c r="AK35" s="16"/>
      <c r="AL35" s="16"/>
      <c r="AM35" s="16"/>
      <c r="AN35" s="16"/>
      <c r="AO35" s="419"/>
      <c r="AP35" s="420"/>
      <c r="AQ35" s="421"/>
      <c r="AR35" s="29"/>
    </row>
    <row r="36" spans="2:44" s="14" customFormat="1" ht="15" customHeight="1" x14ac:dyDescent="0.15">
      <c r="B36" s="457"/>
      <c r="C36" s="458"/>
      <c r="D36" s="469"/>
      <c r="E36" s="428"/>
      <c r="F36" s="428"/>
      <c r="G36" s="428"/>
      <c r="H36" s="428"/>
      <c r="I36" s="428"/>
      <c r="J36" s="428"/>
      <c r="K36" s="428"/>
      <c r="L36" s="428"/>
      <c r="M36" s="428"/>
      <c r="N36" s="428"/>
      <c r="O36" s="428"/>
      <c r="P36" s="428"/>
      <c r="Q36" s="428"/>
      <c r="R36" s="428"/>
      <c r="S36" s="428"/>
      <c r="T36" s="428"/>
      <c r="U36" s="428"/>
      <c r="V36" s="428"/>
      <c r="W36" s="428"/>
      <c r="X36" s="428"/>
      <c r="Y36" s="428"/>
      <c r="Z36" s="38"/>
      <c r="AA36" s="16" t="s">
        <v>258</v>
      </c>
      <c r="AB36" s="16" t="s">
        <v>301</v>
      </c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425"/>
      <c r="AP36" s="426"/>
      <c r="AQ36" s="427"/>
      <c r="AR36" s="29"/>
    </row>
    <row r="37" spans="2:44" s="14" customFormat="1" ht="15" customHeight="1" x14ac:dyDescent="0.15">
      <c r="B37" s="474">
        <v>15</v>
      </c>
      <c r="C37" s="475"/>
      <c r="D37" s="465" t="s">
        <v>253</v>
      </c>
      <c r="E37" s="466"/>
      <c r="F37" s="466"/>
      <c r="G37" s="466"/>
      <c r="H37" s="466"/>
      <c r="I37" s="466"/>
      <c r="J37" s="466"/>
      <c r="K37" s="466"/>
      <c r="L37" s="466"/>
      <c r="M37" s="466"/>
      <c r="N37" s="466"/>
      <c r="O37" s="466"/>
      <c r="P37" s="466"/>
      <c r="Q37" s="466"/>
      <c r="R37" s="466"/>
      <c r="S37" s="466"/>
      <c r="T37" s="466"/>
      <c r="U37" s="466"/>
      <c r="V37" s="466"/>
      <c r="W37" s="466"/>
      <c r="X37" s="466"/>
      <c r="Y37" s="466"/>
      <c r="Z37" s="17"/>
      <c r="AA37" s="18" t="s">
        <v>274</v>
      </c>
      <c r="AB37" s="18" t="s">
        <v>295</v>
      </c>
      <c r="AC37" s="18"/>
      <c r="AD37" s="18"/>
      <c r="AE37" s="18"/>
      <c r="AF37" s="18" t="s">
        <v>294</v>
      </c>
      <c r="AG37" s="18" t="s">
        <v>296</v>
      </c>
      <c r="AH37" s="18"/>
      <c r="AI37" s="18"/>
      <c r="AJ37" s="18"/>
      <c r="AK37" s="18"/>
      <c r="AL37" s="18"/>
      <c r="AM37" s="18"/>
      <c r="AN37" s="18"/>
      <c r="AO37" s="432"/>
      <c r="AP37" s="433"/>
      <c r="AQ37" s="434"/>
      <c r="AR37" s="21"/>
    </row>
    <row r="38" spans="2:44" s="14" customFormat="1" ht="15" customHeight="1" x14ac:dyDescent="0.15">
      <c r="B38" s="482">
        <v>16</v>
      </c>
      <c r="C38" s="483"/>
      <c r="D38" s="484" t="s">
        <v>254</v>
      </c>
      <c r="E38" s="485"/>
      <c r="F38" s="485"/>
      <c r="G38" s="485"/>
      <c r="H38" s="485"/>
      <c r="I38" s="485"/>
      <c r="J38" s="485"/>
      <c r="K38" s="485"/>
      <c r="L38" s="485"/>
      <c r="M38" s="485"/>
      <c r="N38" s="485"/>
      <c r="O38" s="485"/>
      <c r="P38" s="485"/>
      <c r="Q38" s="485"/>
      <c r="R38" s="485"/>
      <c r="S38" s="485"/>
      <c r="T38" s="485"/>
      <c r="U38" s="485"/>
      <c r="V38" s="485"/>
      <c r="W38" s="485"/>
      <c r="X38" s="485"/>
      <c r="Y38" s="485"/>
      <c r="Z38" s="34"/>
      <c r="AA38" s="25" t="s">
        <v>274</v>
      </c>
      <c r="AB38" s="25" t="s">
        <v>302</v>
      </c>
      <c r="AC38" s="25"/>
      <c r="AD38" s="25"/>
      <c r="AE38" s="25"/>
      <c r="AF38" s="25" t="s">
        <v>294</v>
      </c>
      <c r="AG38" s="25" t="s">
        <v>303</v>
      </c>
      <c r="AH38" s="25"/>
      <c r="AI38" s="25"/>
      <c r="AJ38" s="25"/>
      <c r="AK38" s="25"/>
      <c r="AL38" s="25"/>
      <c r="AM38" s="25"/>
      <c r="AN38" s="25"/>
      <c r="AO38" s="419"/>
      <c r="AP38" s="420"/>
      <c r="AQ38" s="421"/>
      <c r="AR38" s="21"/>
    </row>
    <row r="39" spans="2:44" s="14" customFormat="1" ht="15" customHeight="1" x14ac:dyDescent="0.15">
      <c r="B39" s="476"/>
      <c r="C39" s="477"/>
      <c r="D39" s="467"/>
      <c r="E39" s="468"/>
      <c r="F39" s="468"/>
      <c r="G39" s="468"/>
      <c r="H39" s="468"/>
      <c r="I39" s="468"/>
      <c r="J39" s="468"/>
      <c r="K39" s="468"/>
      <c r="L39" s="468"/>
      <c r="M39" s="468"/>
      <c r="N39" s="468"/>
      <c r="O39" s="468"/>
      <c r="P39" s="468"/>
      <c r="Q39" s="468"/>
      <c r="R39" s="468"/>
      <c r="S39" s="468"/>
      <c r="T39" s="468"/>
      <c r="U39" s="468"/>
      <c r="V39" s="468"/>
      <c r="W39" s="468"/>
      <c r="X39" s="468"/>
      <c r="Y39" s="468"/>
      <c r="Z39" s="31"/>
      <c r="AA39" s="20" t="s">
        <v>258</v>
      </c>
      <c r="AB39" s="20" t="s">
        <v>304</v>
      </c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425"/>
      <c r="AP39" s="426"/>
      <c r="AQ39" s="427"/>
      <c r="AR39" s="21"/>
    </row>
    <row r="40" spans="2:44" s="14" customFormat="1" ht="15" customHeight="1" x14ac:dyDescent="0.15">
      <c r="B40" s="474">
        <v>17</v>
      </c>
      <c r="C40" s="475"/>
      <c r="D40" s="465" t="s">
        <v>256</v>
      </c>
      <c r="E40" s="466"/>
      <c r="F40" s="466"/>
      <c r="G40" s="466"/>
      <c r="H40" s="466"/>
      <c r="I40" s="466"/>
      <c r="J40" s="466"/>
      <c r="K40" s="466"/>
      <c r="L40" s="466"/>
      <c r="M40" s="466"/>
      <c r="N40" s="466"/>
      <c r="O40" s="466"/>
      <c r="P40" s="466"/>
      <c r="Q40" s="466"/>
      <c r="R40" s="466"/>
      <c r="S40" s="466"/>
      <c r="T40" s="466"/>
      <c r="U40" s="466"/>
      <c r="V40" s="466"/>
      <c r="W40" s="466"/>
      <c r="X40" s="466"/>
      <c r="Y40" s="466"/>
      <c r="Z40" s="17"/>
      <c r="AA40" s="18" t="s">
        <v>274</v>
      </c>
      <c r="AB40" s="18" t="s">
        <v>292</v>
      </c>
      <c r="AC40" s="18"/>
      <c r="AD40" s="18"/>
      <c r="AE40" s="18"/>
      <c r="AF40" s="18" t="s">
        <v>294</v>
      </c>
      <c r="AG40" s="18" t="s">
        <v>291</v>
      </c>
      <c r="AH40" s="18"/>
      <c r="AI40" s="18"/>
      <c r="AJ40" s="18"/>
      <c r="AK40" s="18"/>
      <c r="AL40" s="18"/>
      <c r="AM40" s="18"/>
      <c r="AN40" s="18"/>
      <c r="AO40" s="432"/>
      <c r="AP40" s="433"/>
      <c r="AQ40" s="434"/>
      <c r="AR40" s="21"/>
    </row>
    <row r="41" spans="2:44" s="14" customFormat="1" ht="15" customHeight="1" x14ac:dyDescent="0.15">
      <c r="B41" s="482">
        <v>18</v>
      </c>
      <c r="C41" s="483"/>
      <c r="D41" s="484" t="s">
        <v>326</v>
      </c>
      <c r="E41" s="485"/>
      <c r="F41" s="485"/>
      <c r="G41" s="485"/>
      <c r="H41" s="485"/>
      <c r="I41" s="485"/>
      <c r="J41" s="485"/>
      <c r="K41" s="485"/>
      <c r="L41" s="485"/>
      <c r="M41" s="485"/>
      <c r="N41" s="485"/>
      <c r="O41" s="485"/>
      <c r="P41" s="485"/>
      <c r="Q41" s="485"/>
      <c r="R41" s="485"/>
      <c r="S41" s="485"/>
      <c r="T41" s="485"/>
      <c r="U41" s="485"/>
      <c r="V41" s="485"/>
      <c r="W41" s="485"/>
      <c r="X41" s="485"/>
      <c r="Y41" s="485"/>
      <c r="Z41" s="34"/>
      <c r="AA41" s="25" t="s">
        <v>274</v>
      </c>
      <c r="AB41" s="25" t="s">
        <v>255</v>
      </c>
      <c r="AC41" s="25"/>
      <c r="AD41" s="25"/>
      <c r="AE41" s="25"/>
      <c r="AF41" s="25" t="s">
        <v>294</v>
      </c>
      <c r="AG41" s="25" t="s">
        <v>257</v>
      </c>
      <c r="AH41" s="25"/>
      <c r="AI41" s="25"/>
      <c r="AJ41" s="25"/>
      <c r="AK41" s="25"/>
      <c r="AL41" s="25"/>
      <c r="AM41" s="25"/>
      <c r="AN41" s="25"/>
      <c r="AO41" s="419"/>
      <c r="AP41" s="420"/>
      <c r="AQ41" s="421"/>
      <c r="AR41" s="21"/>
    </row>
    <row r="42" spans="2:44" s="14" customFormat="1" ht="15" customHeight="1" x14ac:dyDescent="0.15">
      <c r="B42" s="457"/>
      <c r="C42" s="458"/>
      <c r="D42" s="469"/>
      <c r="E42" s="428"/>
      <c r="F42" s="428"/>
      <c r="G42" s="428"/>
      <c r="H42" s="428"/>
      <c r="I42" s="428"/>
      <c r="J42" s="428"/>
      <c r="K42" s="428"/>
      <c r="L42" s="428"/>
      <c r="M42" s="428"/>
      <c r="N42" s="428"/>
      <c r="O42" s="428"/>
      <c r="P42" s="428"/>
      <c r="Q42" s="428"/>
      <c r="R42" s="428"/>
      <c r="S42" s="428"/>
      <c r="T42" s="428"/>
      <c r="U42" s="428"/>
      <c r="V42" s="428"/>
      <c r="W42" s="428"/>
      <c r="X42" s="428"/>
      <c r="Y42" s="428"/>
      <c r="Z42" s="39"/>
      <c r="AA42" s="16" t="s">
        <v>258</v>
      </c>
      <c r="AB42" s="16" t="s">
        <v>259</v>
      </c>
      <c r="AC42" s="16"/>
      <c r="AD42" s="16"/>
      <c r="AE42" s="16"/>
      <c r="AF42" s="16" t="s">
        <v>260</v>
      </c>
      <c r="AG42" s="16" t="s">
        <v>261</v>
      </c>
      <c r="AH42" s="16"/>
      <c r="AI42" s="16"/>
      <c r="AJ42" s="16"/>
      <c r="AK42" s="16"/>
      <c r="AL42" s="16"/>
      <c r="AM42" s="16"/>
      <c r="AN42" s="16"/>
      <c r="AO42" s="422"/>
      <c r="AP42" s="423"/>
      <c r="AQ42" s="424"/>
      <c r="AR42" s="21"/>
    </row>
    <row r="43" spans="2:44" s="14" customFormat="1" ht="15" customHeight="1" x14ac:dyDescent="0.15">
      <c r="B43" s="457"/>
      <c r="C43" s="458"/>
      <c r="D43" s="469"/>
      <c r="E43" s="428"/>
      <c r="F43" s="428"/>
      <c r="G43" s="428"/>
      <c r="H43" s="428"/>
      <c r="I43" s="428"/>
      <c r="J43" s="428"/>
      <c r="K43" s="428"/>
      <c r="L43" s="428"/>
      <c r="M43" s="428"/>
      <c r="N43" s="428"/>
      <c r="O43" s="428"/>
      <c r="P43" s="428"/>
      <c r="Q43" s="428"/>
      <c r="R43" s="428"/>
      <c r="S43" s="428"/>
      <c r="T43" s="428"/>
      <c r="U43" s="428"/>
      <c r="V43" s="428"/>
      <c r="W43" s="428"/>
      <c r="X43" s="428"/>
      <c r="Y43" s="428"/>
      <c r="Z43" s="39"/>
      <c r="AA43" s="16" t="s">
        <v>262</v>
      </c>
      <c r="AB43" s="16" t="s">
        <v>263</v>
      </c>
      <c r="AC43" s="16"/>
      <c r="AD43" s="16"/>
      <c r="AE43" s="16"/>
      <c r="AF43" s="16" t="s">
        <v>264</v>
      </c>
      <c r="AG43" s="16" t="s">
        <v>265</v>
      </c>
      <c r="AH43" s="16"/>
      <c r="AI43" s="16"/>
      <c r="AJ43" s="16"/>
      <c r="AK43" s="16"/>
      <c r="AL43" s="16"/>
      <c r="AM43" s="16"/>
      <c r="AN43" s="16"/>
      <c r="AO43" s="422"/>
      <c r="AP43" s="423"/>
      <c r="AQ43" s="424"/>
      <c r="AR43" s="21"/>
    </row>
    <row r="44" spans="2:44" s="14" customFormat="1" ht="15" customHeight="1" x14ac:dyDescent="0.15">
      <c r="B44" s="476"/>
      <c r="C44" s="477"/>
      <c r="D44" s="467"/>
      <c r="E44" s="468"/>
      <c r="F44" s="468"/>
      <c r="G44" s="468"/>
      <c r="H44" s="468"/>
      <c r="I44" s="468"/>
      <c r="J44" s="468"/>
      <c r="K44" s="468"/>
      <c r="L44" s="468"/>
      <c r="M44" s="468"/>
      <c r="N44" s="468"/>
      <c r="O44" s="468"/>
      <c r="P44" s="468"/>
      <c r="Q44" s="468"/>
      <c r="R44" s="468"/>
      <c r="S44" s="468"/>
      <c r="T44" s="468"/>
      <c r="U44" s="468"/>
      <c r="V44" s="468"/>
      <c r="W44" s="468"/>
      <c r="X44" s="468"/>
      <c r="Y44" s="468"/>
      <c r="Z44" s="31"/>
      <c r="AA44" s="20" t="s">
        <v>266</v>
      </c>
      <c r="AB44" s="20" t="s">
        <v>267</v>
      </c>
      <c r="AC44" s="20"/>
      <c r="AD44" s="20"/>
      <c r="AE44" s="20"/>
      <c r="AF44" s="20" t="s">
        <v>268</v>
      </c>
      <c r="AG44" s="20" t="s">
        <v>269</v>
      </c>
      <c r="AH44" s="33"/>
      <c r="AI44" s="33"/>
      <c r="AJ44" s="33"/>
      <c r="AK44" s="33"/>
      <c r="AL44" s="33"/>
      <c r="AM44" s="33"/>
      <c r="AN44" s="33"/>
      <c r="AO44" s="425"/>
      <c r="AP44" s="426"/>
      <c r="AQ44" s="427"/>
      <c r="AR44" s="21"/>
    </row>
    <row r="45" spans="2:44" s="14" customFormat="1" ht="18" customHeight="1" x14ac:dyDescent="0.15">
      <c r="B45" s="482">
        <v>19</v>
      </c>
      <c r="C45" s="483"/>
      <c r="D45" s="484" t="s">
        <v>311</v>
      </c>
      <c r="E45" s="485"/>
      <c r="F45" s="485"/>
      <c r="G45" s="485"/>
      <c r="H45" s="485"/>
      <c r="I45" s="485"/>
      <c r="J45" s="485"/>
      <c r="K45" s="485"/>
      <c r="L45" s="485"/>
      <c r="M45" s="485"/>
      <c r="N45" s="485"/>
      <c r="O45" s="485"/>
      <c r="P45" s="485"/>
      <c r="Q45" s="485"/>
      <c r="R45" s="485"/>
      <c r="S45" s="485"/>
      <c r="T45" s="485"/>
      <c r="U45" s="485"/>
      <c r="V45" s="485"/>
      <c r="W45" s="485"/>
      <c r="X45" s="485"/>
      <c r="Y45" s="486"/>
      <c r="Z45" s="48"/>
      <c r="AA45" s="49" t="s">
        <v>320</v>
      </c>
      <c r="AB45" s="49" t="s">
        <v>321</v>
      </c>
      <c r="AC45" s="49"/>
      <c r="AD45" s="49"/>
      <c r="AE45" s="49"/>
      <c r="AF45" s="49" t="s">
        <v>322</v>
      </c>
      <c r="AG45" s="49" t="s">
        <v>323</v>
      </c>
      <c r="AH45" s="49"/>
      <c r="AI45" s="49"/>
      <c r="AJ45" s="49"/>
      <c r="AK45" s="49"/>
      <c r="AL45" s="49"/>
      <c r="AM45" s="49"/>
      <c r="AN45" s="49"/>
      <c r="AO45" s="422"/>
      <c r="AP45" s="423"/>
      <c r="AQ45" s="424"/>
      <c r="AR45" s="21"/>
    </row>
    <row r="46" spans="2:44" s="14" customFormat="1" ht="18" customHeight="1" x14ac:dyDescent="0.15">
      <c r="B46" s="457"/>
      <c r="C46" s="458"/>
      <c r="D46" s="469"/>
      <c r="E46" s="428"/>
      <c r="F46" s="428"/>
      <c r="G46" s="428"/>
      <c r="H46" s="428"/>
      <c r="I46" s="428"/>
      <c r="J46" s="428"/>
      <c r="K46" s="428"/>
      <c r="L46" s="428"/>
      <c r="M46" s="428"/>
      <c r="N46" s="428"/>
      <c r="O46" s="428"/>
      <c r="P46" s="428"/>
      <c r="Q46" s="428"/>
      <c r="R46" s="428"/>
      <c r="S46" s="428"/>
      <c r="T46" s="428"/>
      <c r="U46" s="428"/>
      <c r="V46" s="428"/>
      <c r="W46" s="428"/>
      <c r="X46" s="428"/>
      <c r="Y46" s="429"/>
      <c r="Z46" s="30"/>
      <c r="AA46" s="16" t="s">
        <v>258</v>
      </c>
      <c r="AB46" s="16" t="s">
        <v>270</v>
      </c>
      <c r="AC46" s="16"/>
      <c r="AD46" s="16"/>
      <c r="AE46" s="16"/>
      <c r="AF46" s="16" t="s">
        <v>260</v>
      </c>
      <c r="AG46" s="16" t="s">
        <v>271</v>
      </c>
      <c r="AH46" s="16"/>
      <c r="AI46" s="16"/>
      <c r="AJ46" s="16"/>
      <c r="AK46" s="16"/>
      <c r="AL46" s="16"/>
      <c r="AM46" s="16"/>
      <c r="AN46" s="16"/>
      <c r="AO46" s="422"/>
      <c r="AP46" s="423"/>
      <c r="AQ46" s="424"/>
      <c r="AR46" s="21"/>
    </row>
    <row r="47" spans="2:44" s="14" customFormat="1" ht="18" customHeight="1" x14ac:dyDescent="0.15">
      <c r="B47" s="457"/>
      <c r="C47" s="458"/>
      <c r="D47" s="469"/>
      <c r="E47" s="428"/>
      <c r="F47" s="428"/>
      <c r="G47" s="428"/>
      <c r="H47" s="428"/>
      <c r="I47" s="428"/>
      <c r="J47" s="428"/>
      <c r="K47" s="428"/>
      <c r="L47" s="428"/>
      <c r="M47" s="428"/>
      <c r="N47" s="428"/>
      <c r="O47" s="428"/>
      <c r="P47" s="428"/>
      <c r="Q47" s="428"/>
      <c r="R47" s="428"/>
      <c r="S47" s="428"/>
      <c r="T47" s="428"/>
      <c r="U47" s="428"/>
      <c r="V47" s="428"/>
      <c r="W47" s="428"/>
      <c r="X47" s="428"/>
      <c r="Y47" s="429"/>
      <c r="Z47" s="50"/>
      <c r="AA47" s="51" t="s">
        <v>324</v>
      </c>
      <c r="AB47" s="51" t="s">
        <v>325</v>
      </c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422"/>
      <c r="AP47" s="423"/>
      <c r="AQ47" s="424"/>
      <c r="AR47" s="21"/>
    </row>
    <row r="48" spans="2:44" s="14" customFormat="1" ht="15" customHeight="1" x14ac:dyDescent="0.15">
      <c r="B48" s="474">
        <v>20</v>
      </c>
      <c r="C48" s="475"/>
      <c r="D48" s="465" t="s">
        <v>272</v>
      </c>
      <c r="E48" s="466"/>
      <c r="F48" s="466"/>
      <c r="G48" s="466"/>
      <c r="H48" s="466"/>
      <c r="I48" s="466"/>
      <c r="J48" s="466"/>
      <c r="K48" s="466"/>
      <c r="L48" s="466"/>
      <c r="M48" s="466"/>
      <c r="N48" s="466"/>
      <c r="O48" s="466"/>
      <c r="P48" s="466"/>
      <c r="Q48" s="466"/>
      <c r="R48" s="466"/>
      <c r="S48" s="466"/>
      <c r="T48" s="466"/>
      <c r="U48" s="466"/>
      <c r="V48" s="466"/>
      <c r="W48" s="466"/>
      <c r="X48" s="466"/>
      <c r="Y48" s="466"/>
      <c r="Z48" s="17"/>
      <c r="AA48" s="18" t="s">
        <v>274</v>
      </c>
      <c r="AB48" s="18" t="s">
        <v>292</v>
      </c>
      <c r="AC48" s="18"/>
      <c r="AD48" s="18"/>
      <c r="AE48" s="18"/>
      <c r="AF48" s="18" t="s">
        <v>294</v>
      </c>
      <c r="AG48" s="18" t="s">
        <v>291</v>
      </c>
      <c r="AH48" s="18"/>
      <c r="AI48" s="18"/>
      <c r="AJ48" s="18"/>
      <c r="AK48" s="18"/>
      <c r="AL48" s="18"/>
      <c r="AM48" s="18"/>
      <c r="AN48" s="18"/>
      <c r="AO48" s="432"/>
      <c r="AP48" s="433"/>
      <c r="AQ48" s="434"/>
      <c r="AR48" s="21"/>
    </row>
    <row r="49" spans="2:44" s="14" customFormat="1" ht="15" customHeight="1" x14ac:dyDescent="0.15">
      <c r="B49" s="482">
        <v>21</v>
      </c>
      <c r="C49" s="483"/>
      <c r="D49" s="484" t="s">
        <v>273</v>
      </c>
      <c r="E49" s="485"/>
      <c r="F49" s="485"/>
      <c r="G49" s="485"/>
      <c r="H49" s="485"/>
      <c r="I49" s="485"/>
      <c r="J49" s="485"/>
      <c r="K49" s="485"/>
      <c r="L49" s="485"/>
      <c r="M49" s="485"/>
      <c r="N49" s="485"/>
      <c r="O49" s="485"/>
      <c r="P49" s="485"/>
      <c r="Q49" s="485"/>
      <c r="R49" s="485"/>
      <c r="S49" s="485"/>
      <c r="T49" s="485"/>
      <c r="U49" s="485"/>
      <c r="V49" s="485"/>
      <c r="W49" s="485"/>
      <c r="X49" s="485"/>
      <c r="Y49" s="485"/>
      <c r="Z49" s="34"/>
      <c r="AA49" s="25" t="s">
        <v>274</v>
      </c>
      <c r="AB49" s="25" t="s">
        <v>275</v>
      </c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40"/>
      <c r="AO49" s="419"/>
      <c r="AP49" s="420"/>
      <c r="AQ49" s="421"/>
      <c r="AR49" s="21"/>
    </row>
    <row r="50" spans="2:44" s="14" customFormat="1" ht="15" customHeight="1" x14ac:dyDescent="0.15">
      <c r="B50" s="457"/>
      <c r="C50" s="458"/>
      <c r="D50" s="469"/>
      <c r="E50" s="428"/>
      <c r="F50" s="428"/>
      <c r="G50" s="428"/>
      <c r="H50" s="428"/>
      <c r="I50" s="428"/>
      <c r="J50" s="428"/>
      <c r="K50" s="428"/>
      <c r="L50" s="428"/>
      <c r="M50" s="428"/>
      <c r="N50" s="428"/>
      <c r="O50" s="428"/>
      <c r="P50" s="428"/>
      <c r="Q50" s="428"/>
      <c r="R50" s="428"/>
      <c r="S50" s="428"/>
      <c r="T50" s="428"/>
      <c r="U50" s="428"/>
      <c r="V50" s="428"/>
      <c r="W50" s="428"/>
      <c r="X50" s="428"/>
      <c r="Y50" s="428"/>
      <c r="Z50" s="39"/>
      <c r="AA50" s="16" t="s">
        <v>294</v>
      </c>
      <c r="AB50" s="16" t="s">
        <v>305</v>
      </c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42"/>
      <c r="AO50" s="422"/>
      <c r="AP50" s="423"/>
      <c r="AQ50" s="424"/>
      <c r="AR50" s="21"/>
    </row>
    <row r="51" spans="2:44" s="14" customFormat="1" ht="15" customHeight="1" x14ac:dyDescent="0.15">
      <c r="B51" s="457"/>
      <c r="C51" s="458"/>
      <c r="D51" s="469"/>
      <c r="E51" s="428"/>
      <c r="F51" s="428"/>
      <c r="G51" s="428"/>
      <c r="H51" s="428"/>
      <c r="I51" s="428"/>
      <c r="J51" s="428"/>
      <c r="K51" s="428"/>
      <c r="L51" s="428"/>
      <c r="M51" s="428"/>
      <c r="N51" s="428"/>
      <c r="O51" s="428"/>
      <c r="P51" s="428"/>
      <c r="Q51" s="428"/>
      <c r="R51" s="428"/>
      <c r="S51" s="428"/>
      <c r="T51" s="428"/>
      <c r="U51" s="428"/>
      <c r="V51" s="428"/>
      <c r="W51" s="428"/>
      <c r="X51" s="428"/>
      <c r="Y51" s="428"/>
      <c r="Z51" s="39"/>
      <c r="AA51" s="430" t="s">
        <v>258</v>
      </c>
      <c r="AB51" s="428" t="s">
        <v>315</v>
      </c>
      <c r="AC51" s="428"/>
      <c r="AD51" s="428"/>
      <c r="AE51" s="428"/>
      <c r="AF51" s="428"/>
      <c r="AG51" s="428"/>
      <c r="AH51" s="428"/>
      <c r="AI51" s="428"/>
      <c r="AJ51" s="428"/>
      <c r="AK51" s="428"/>
      <c r="AL51" s="428"/>
      <c r="AM51" s="428"/>
      <c r="AN51" s="429"/>
      <c r="AO51" s="422"/>
      <c r="AP51" s="423"/>
      <c r="AQ51" s="424"/>
      <c r="AR51" s="21"/>
    </row>
    <row r="52" spans="2:44" s="14" customFormat="1" ht="15" customHeight="1" x14ac:dyDescent="0.15">
      <c r="B52" s="457"/>
      <c r="C52" s="458"/>
      <c r="D52" s="469"/>
      <c r="E52" s="428"/>
      <c r="F52" s="428"/>
      <c r="G52" s="428"/>
      <c r="H52" s="428"/>
      <c r="I52" s="428"/>
      <c r="J52" s="428"/>
      <c r="K52" s="428"/>
      <c r="L52" s="428"/>
      <c r="M52" s="428"/>
      <c r="N52" s="428"/>
      <c r="O52" s="428"/>
      <c r="P52" s="428"/>
      <c r="Q52" s="428"/>
      <c r="R52" s="428"/>
      <c r="S52" s="428"/>
      <c r="T52" s="428"/>
      <c r="U52" s="428"/>
      <c r="V52" s="428"/>
      <c r="W52" s="428"/>
      <c r="X52" s="428"/>
      <c r="Y52" s="428"/>
      <c r="Z52" s="30"/>
      <c r="AA52" s="430"/>
      <c r="AB52" s="428"/>
      <c r="AC52" s="428"/>
      <c r="AD52" s="428"/>
      <c r="AE52" s="428"/>
      <c r="AF52" s="428"/>
      <c r="AG52" s="428"/>
      <c r="AH52" s="428"/>
      <c r="AI52" s="428"/>
      <c r="AJ52" s="428"/>
      <c r="AK52" s="428"/>
      <c r="AL52" s="428"/>
      <c r="AM52" s="428"/>
      <c r="AN52" s="429"/>
      <c r="AO52" s="422"/>
      <c r="AP52" s="423"/>
      <c r="AQ52" s="424"/>
      <c r="AR52" s="21"/>
    </row>
    <row r="53" spans="2:44" s="14" customFormat="1" ht="15" customHeight="1" x14ac:dyDescent="0.15">
      <c r="B53" s="457"/>
      <c r="C53" s="458"/>
      <c r="D53" s="469"/>
      <c r="E53" s="428"/>
      <c r="F53" s="428"/>
      <c r="G53" s="428"/>
      <c r="H53" s="428"/>
      <c r="I53" s="428"/>
      <c r="J53" s="428"/>
      <c r="K53" s="428"/>
      <c r="L53" s="428"/>
      <c r="M53" s="428"/>
      <c r="N53" s="428"/>
      <c r="O53" s="428"/>
      <c r="P53" s="428"/>
      <c r="Q53" s="428"/>
      <c r="R53" s="428"/>
      <c r="S53" s="428"/>
      <c r="T53" s="428"/>
      <c r="U53" s="428"/>
      <c r="V53" s="428"/>
      <c r="W53" s="428"/>
      <c r="X53" s="428"/>
      <c r="Y53" s="428"/>
      <c r="Z53" s="39"/>
      <c r="AA53" s="16" t="s">
        <v>260</v>
      </c>
      <c r="AB53" s="16" t="s">
        <v>306</v>
      </c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42"/>
      <c r="AO53" s="422"/>
      <c r="AP53" s="423"/>
      <c r="AQ53" s="424"/>
      <c r="AR53" s="21"/>
    </row>
    <row r="54" spans="2:44" s="14" customFormat="1" ht="15" customHeight="1" x14ac:dyDescent="0.15">
      <c r="B54" s="476"/>
      <c r="C54" s="477"/>
      <c r="D54" s="467"/>
      <c r="E54" s="468"/>
      <c r="F54" s="468"/>
      <c r="G54" s="468"/>
      <c r="H54" s="468"/>
      <c r="I54" s="468"/>
      <c r="J54" s="468"/>
      <c r="K54" s="468"/>
      <c r="L54" s="468"/>
      <c r="M54" s="468"/>
      <c r="N54" s="468"/>
      <c r="O54" s="468"/>
      <c r="P54" s="468"/>
      <c r="Q54" s="468"/>
      <c r="R54" s="468"/>
      <c r="S54" s="468"/>
      <c r="T54" s="468"/>
      <c r="U54" s="468"/>
      <c r="V54" s="468"/>
      <c r="W54" s="468"/>
      <c r="X54" s="468"/>
      <c r="Y54" s="468"/>
      <c r="Z54" s="31"/>
      <c r="AA54" s="20" t="s">
        <v>262</v>
      </c>
      <c r="AB54" s="20" t="s">
        <v>307</v>
      </c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41"/>
      <c r="AO54" s="425"/>
      <c r="AP54" s="426"/>
      <c r="AQ54" s="427"/>
      <c r="AR54" s="21"/>
    </row>
    <row r="55" spans="2:44" s="14" customFormat="1" ht="15" customHeight="1" x14ac:dyDescent="0.15">
      <c r="B55" s="482">
        <v>22</v>
      </c>
      <c r="C55" s="483"/>
      <c r="D55" s="484" t="s">
        <v>491</v>
      </c>
      <c r="E55" s="485"/>
      <c r="F55" s="485"/>
      <c r="G55" s="485"/>
      <c r="H55" s="485"/>
      <c r="I55" s="485"/>
      <c r="J55" s="485"/>
      <c r="K55" s="485"/>
      <c r="L55" s="485"/>
      <c r="M55" s="485"/>
      <c r="N55" s="485"/>
      <c r="O55" s="485"/>
      <c r="P55" s="485"/>
      <c r="Q55" s="485"/>
      <c r="R55" s="485"/>
      <c r="S55" s="485"/>
      <c r="T55" s="485"/>
      <c r="U55" s="485"/>
      <c r="V55" s="485"/>
      <c r="W55" s="485"/>
      <c r="X55" s="485"/>
      <c r="Y55" s="486"/>
      <c r="Z55" s="24"/>
      <c r="AA55" s="448" t="s">
        <v>274</v>
      </c>
      <c r="AB55" s="448" t="s">
        <v>295</v>
      </c>
      <c r="AC55" s="448"/>
      <c r="AD55" s="25"/>
      <c r="AE55" s="25"/>
      <c r="AF55" s="448" t="s">
        <v>294</v>
      </c>
      <c r="AG55" s="448" t="s">
        <v>296</v>
      </c>
      <c r="AH55" s="448"/>
      <c r="AI55" s="25"/>
      <c r="AJ55" s="25"/>
      <c r="AK55" s="25"/>
      <c r="AL55" s="25"/>
      <c r="AM55" s="25"/>
      <c r="AN55" s="25"/>
      <c r="AO55" s="419"/>
      <c r="AP55" s="420"/>
      <c r="AQ55" s="421"/>
      <c r="AR55" s="21"/>
    </row>
    <row r="56" spans="2:44" s="14" customFormat="1" ht="15" customHeight="1" x14ac:dyDescent="0.15">
      <c r="B56" s="476"/>
      <c r="C56" s="477"/>
      <c r="D56" s="467"/>
      <c r="E56" s="468"/>
      <c r="F56" s="468"/>
      <c r="G56" s="468"/>
      <c r="H56" s="468"/>
      <c r="I56" s="468"/>
      <c r="J56" s="468"/>
      <c r="K56" s="468"/>
      <c r="L56" s="468"/>
      <c r="M56" s="468"/>
      <c r="N56" s="468"/>
      <c r="O56" s="468"/>
      <c r="P56" s="468"/>
      <c r="Q56" s="468"/>
      <c r="R56" s="468"/>
      <c r="S56" s="468"/>
      <c r="T56" s="468"/>
      <c r="U56" s="468"/>
      <c r="V56" s="468"/>
      <c r="W56" s="468"/>
      <c r="X56" s="468"/>
      <c r="Y56" s="487"/>
      <c r="Z56" s="43"/>
      <c r="AA56" s="431"/>
      <c r="AB56" s="431"/>
      <c r="AC56" s="431"/>
      <c r="AD56" s="20"/>
      <c r="AE56" s="20"/>
      <c r="AF56" s="431"/>
      <c r="AG56" s="431"/>
      <c r="AH56" s="431"/>
      <c r="AI56" s="20"/>
      <c r="AJ56" s="20"/>
      <c r="AK56" s="20"/>
      <c r="AL56" s="20"/>
      <c r="AM56" s="20"/>
      <c r="AN56" s="20"/>
      <c r="AO56" s="425"/>
      <c r="AP56" s="426"/>
      <c r="AQ56" s="427"/>
      <c r="AR56" s="21"/>
    </row>
    <row r="57" spans="2:44" s="14" customFormat="1" ht="8.1" customHeight="1" x14ac:dyDescent="0.15">
      <c r="B57" s="44"/>
      <c r="C57" s="44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21"/>
    </row>
    <row r="58" spans="2:44" ht="15" customHeight="1" x14ac:dyDescent="0.15">
      <c r="B58" s="3" t="s">
        <v>350</v>
      </c>
      <c r="C58" s="3"/>
    </row>
  </sheetData>
  <sheetProtection algorithmName="SHA-512" hashValue="opy3ZHIJysypaTKZBjuSxayyQddTXTh42ssmM5cwU39/vMp5G6asSqXQpoYdKijRNxJf66SJwHI1dwYSyDYprw==" saltValue="sM6WySEd1Z4tLP7mPT0joA==" spinCount="100000" sheet="1" objects="1" scenarios="1" selectLockedCells="1"/>
  <mergeCells count="111">
    <mergeCell ref="AF55:AF56"/>
    <mergeCell ref="AO55:AQ56"/>
    <mergeCell ref="B38:C39"/>
    <mergeCell ref="B30:C30"/>
    <mergeCell ref="D31:Y34"/>
    <mergeCell ref="B45:C47"/>
    <mergeCell ref="B26:C27"/>
    <mergeCell ref="D26:Y27"/>
    <mergeCell ref="D55:Y56"/>
    <mergeCell ref="AA51:AA52"/>
    <mergeCell ref="B28:C29"/>
    <mergeCell ref="B37:C37"/>
    <mergeCell ref="D45:Y47"/>
    <mergeCell ref="D40:Y40"/>
    <mergeCell ref="B35:C36"/>
    <mergeCell ref="B31:C34"/>
    <mergeCell ref="AB26:AC27"/>
    <mergeCell ref="AF26:AF27"/>
    <mergeCell ref="AG26:AH27"/>
    <mergeCell ref="B49:C54"/>
    <mergeCell ref="B48:C48"/>
    <mergeCell ref="B41:C44"/>
    <mergeCell ref="B40:C40"/>
    <mergeCell ref="AG55:AH56"/>
    <mergeCell ref="B20:C20"/>
    <mergeCell ref="B18:C19"/>
    <mergeCell ref="B21:C24"/>
    <mergeCell ref="B25:C25"/>
    <mergeCell ref="D20:Y20"/>
    <mergeCell ref="D21:Y24"/>
    <mergeCell ref="B55:C56"/>
    <mergeCell ref="AA55:AA56"/>
    <mergeCell ref="AB55:AC56"/>
    <mergeCell ref="D25:Y25"/>
    <mergeCell ref="AA28:AA29"/>
    <mergeCell ref="AA32:AA33"/>
    <mergeCell ref="AA18:AA19"/>
    <mergeCell ref="D30:Y30"/>
    <mergeCell ref="D48:Y48"/>
    <mergeCell ref="D49:Y54"/>
    <mergeCell ref="D41:Y44"/>
    <mergeCell ref="AA22:AA23"/>
    <mergeCell ref="D35:Y36"/>
    <mergeCell ref="D37:Y37"/>
    <mergeCell ref="D38:Y39"/>
    <mergeCell ref="D28:Y29"/>
    <mergeCell ref="D18:Y19"/>
    <mergeCell ref="AA26:AA27"/>
    <mergeCell ref="B2:AQ2"/>
    <mergeCell ref="B16:C17"/>
    <mergeCell ref="D9:Y10"/>
    <mergeCell ref="D12:Y12"/>
    <mergeCell ref="D13:Y13"/>
    <mergeCell ref="D11:Y11"/>
    <mergeCell ref="B9:C10"/>
    <mergeCell ref="B11:C11"/>
    <mergeCell ref="B12:C12"/>
    <mergeCell ref="B13:C13"/>
    <mergeCell ref="B14:C15"/>
    <mergeCell ref="D14:Y15"/>
    <mergeCell ref="Z9:AN10"/>
    <mergeCell ref="AK11:AM11"/>
    <mergeCell ref="AK13:AM13"/>
    <mergeCell ref="AO12:AQ12"/>
    <mergeCell ref="AB4:AE4"/>
    <mergeCell ref="AO9:AQ10"/>
    <mergeCell ref="AA16:AA17"/>
    <mergeCell ref="D16:Y17"/>
    <mergeCell ref="AA14:AA15"/>
    <mergeCell ref="AO11:AQ11"/>
    <mergeCell ref="AF4:AQ4"/>
    <mergeCell ref="AB5:AE5"/>
    <mergeCell ref="AF5:AQ5"/>
    <mergeCell ref="AG28:AH29"/>
    <mergeCell ref="AO13:AQ13"/>
    <mergeCell ref="AB16:AC17"/>
    <mergeCell ref="AF16:AF17"/>
    <mergeCell ref="AG16:AH17"/>
    <mergeCell ref="AK12:AM12"/>
    <mergeCell ref="AB18:AC19"/>
    <mergeCell ref="AF18:AF19"/>
    <mergeCell ref="AG18:AH19"/>
    <mergeCell ref="AO21:AQ24"/>
    <mergeCell ref="AB28:AC29"/>
    <mergeCell ref="AF28:AF29"/>
    <mergeCell ref="AO26:AQ27"/>
    <mergeCell ref="AO28:AQ29"/>
    <mergeCell ref="AO20:AQ20"/>
    <mergeCell ref="AO25:AQ25"/>
    <mergeCell ref="AB6:AE6"/>
    <mergeCell ref="AF6:AQ6"/>
    <mergeCell ref="AO49:AQ54"/>
    <mergeCell ref="AB51:AN52"/>
    <mergeCell ref="AB14:AC15"/>
    <mergeCell ref="AO48:AQ48"/>
    <mergeCell ref="AO14:AQ15"/>
    <mergeCell ref="AO16:AQ17"/>
    <mergeCell ref="AO18:AQ19"/>
    <mergeCell ref="AO38:AQ39"/>
    <mergeCell ref="AO41:AQ44"/>
    <mergeCell ref="AB22:AN23"/>
    <mergeCell ref="AB32:AN33"/>
    <mergeCell ref="AO45:AQ47"/>
    <mergeCell ref="AO31:AQ34"/>
    <mergeCell ref="AO35:AQ36"/>
    <mergeCell ref="AO30:AQ30"/>
    <mergeCell ref="AO37:AQ37"/>
    <mergeCell ref="AO40:AQ40"/>
    <mergeCell ref="AK24:AM24"/>
    <mergeCell ref="AG14:AH15"/>
    <mergeCell ref="AF14:AF15"/>
  </mergeCells>
  <phoneticPr fontId="3"/>
  <conditionalFormatting sqref="AO45:AQ47">
    <cfRule type="expression" dxfId="0" priority="1">
      <formula>$AO$41=8</formula>
    </cfRule>
  </conditionalFormatting>
  <dataValidations count="6">
    <dataValidation type="whole" imeMode="disabled" allowBlank="1" showInputMessage="1" showErrorMessage="1" error="「1」又は「2」を入力してください。" sqref="AO55:AQ56 AO11:AQ20 AO25:AQ30 AO37:AQ37 AO40:AQ40 AO48:AQ48" xr:uid="{C387E647-782B-4FBD-9C73-862F417E46E3}">
      <formula1>1</formula1>
      <formula2>2</formula2>
    </dataValidation>
    <dataValidation type="whole" imeMode="disabled" allowBlank="1" showInputMessage="1" showErrorMessage="1" error="「1」、「2」又は「3」を入力してください。" sqref="AO38:AQ39 AO21:AQ24 AO31:AQ36" xr:uid="{4A2C5E5D-E628-4B90-A268-A8EB50FE045C}">
      <formula1>1</formula1>
      <formula2>3</formula2>
    </dataValidation>
    <dataValidation type="whole" imeMode="disabled" allowBlank="1" showInputMessage="1" showErrorMessage="1" error="「1」、「2」、「3」、「4」、「5」、「6」、「7」又は「8」を入力してください。" sqref="AO41:AQ44" xr:uid="{A284256C-5DB5-4B08-A03C-02BACAD9E5CD}">
      <formula1>1</formula1>
      <formula2>8</formula2>
    </dataValidation>
    <dataValidation type="whole" imeMode="disabled" allowBlank="1" showInputMessage="1" showErrorMessage="1" error="「1」、「2」、「3」、「4」又は「5」を入力してください。" sqref="AO49:AQ54" xr:uid="{C1F7D5E2-9293-414A-8862-8B1D4171F4C1}">
      <formula1>1</formula1>
      <formula2>5</formula2>
    </dataValidation>
    <dataValidation imeMode="disabled" allowBlank="1" showInputMessage="1" showErrorMessage="1" sqref="Z11:Z57" xr:uid="{384643D7-5CBE-4311-82FF-45423F01E13A}"/>
    <dataValidation type="whole" imeMode="disabled" allowBlank="1" showInputMessage="1" showErrorMessage="1" error="「1」、「2」、「3」、「4」又は「5」を入力してください。_x000a_前問で「⑧飲まない」を入力した場合は、「1」を入力若しくは未入力としてください。" sqref="AO45:AQ47" xr:uid="{E0568F92-B092-4AFD-8996-658F3535B452}">
      <formula1>1</formula1>
      <formula2>IF($AO$41=8,1,5)</formula2>
    </dataValidation>
  </dataValidations>
  <printOptions horizontalCentered="1"/>
  <pageMargins left="0.11811023622047245" right="0.11811023622047245" top="0.19685039370078741" bottom="0.11811023622047245" header="0.11811023622047245" footer="0.1181102362204724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A75F3-954B-4B92-AF6E-4D8BE9118FF1}">
  <sheetPr codeName="Sheet3">
    <pageSetUpPr fitToPage="1"/>
  </sheetPr>
  <dimension ref="A1:CJ116"/>
  <sheetViews>
    <sheetView view="pageBreakPreview" zoomScaleNormal="100" zoomScaleSheetLayoutView="100" workbookViewId="0">
      <selection activeCell="J5" sqref="J5:T5"/>
    </sheetView>
  </sheetViews>
  <sheetFormatPr defaultColWidth="2.7109375" defaultRowHeight="15" customHeight="1" x14ac:dyDescent="0.15"/>
  <cols>
    <col min="1" max="1" width="1.28515625" style="52" customWidth="1"/>
    <col min="2" max="11" width="2.7109375" style="52"/>
    <col min="12" max="13" width="2.7109375" style="52" customWidth="1"/>
    <col min="14" max="14" width="2.7109375" style="52"/>
    <col min="15" max="16" width="2.7109375" style="52" customWidth="1"/>
    <col min="17" max="17" width="2.7109375" style="52"/>
    <col min="18" max="26" width="2.7109375" style="52" customWidth="1"/>
    <col min="27" max="28" width="2.7109375" style="52"/>
    <col min="29" max="33" width="2.7109375" style="52" customWidth="1"/>
    <col min="34" max="34" width="2.7109375" style="52"/>
    <col min="35" max="39" width="2.7109375" style="52" customWidth="1"/>
    <col min="40" max="40" width="2.7109375" style="52"/>
    <col min="41" max="41" width="2.7109375" style="52" customWidth="1"/>
    <col min="42" max="42" width="1.28515625" style="53" customWidth="1"/>
    <col min="43" max="43" width="0.5703125" style="3" customWidth="1"/>
    <col min="44" max="44" width="0.85546875" style="3" customWidth="1"/>
    <col min="45" max="66" width="2.7109375" style="199" customWidth="1"/>
    <col min="67" max="67" width="0.85546875" style="3" customWidth="1"/>
    <col min="68" max="68" width="0.5703125" style="3" customWidth="1"/>
    <col min="69" max="69" width="0.85546875" style="3" customWidth="1"/>
    <col min="70" max="73" width="2.7109375" style="4"/>
    <col min="74" max="74" width="1.7109375" style="4" customWidth="1"/>
    <col min="75" max="82" width="2.7109375" style="4"/>
    <col min="83" max="83" width="1.7109375" style="4" customWidth="1"/>
    <col min="84" max="86" width="2.7109375" style="4"/>
    <col min="87" max="87" width="2.7109375" style="5"/>
    <col min="88" max="88" width="0.85546875" style="3" customWidth="1"/>
    <col min="89" max="89" width="1.7109375" style="3" customWidth="1"/>
    <col min="90" max="16384" width="2.7109375" style="3"/>
  </cols>
  <sheetData>
    <row r="1" spans="2:88" ht="13.5" customHeight="1" x14ac:dyDescent="0.15">
      <c r="B1" s="363" t="s">
        <v>674</v>
      </c>
      <c r="C1" s="363"/>
      <c r="D1" s="363"/>
      <c r="E1" s="363"/>
      <c r="F1" s="363"/>
      <c r="G1" s="363"/>
      <c r="H1" s="363"/>
      <c r="I1" s="363"/>
      <c r="J1" s="363"/>
      <c r="K1" s="363"/>
      <c r="L1" s="363"/>
      <c r="M1" s="363"/>
      <c r="N1" s="363"/>
      <c r="O1" s="363"/>
      <c r="P1" s="363"/>
      <c r="Q1" s="363"/>
      <c r="R1" s="363"/>
      <c r="S1" s="363"/>
      <c r="T1" s="363"/>
      <c r="U1" s="363"/>
      <c r="V1" s="363"/>
      <c r="W1" s="363"/>
      <c r="X1" s="363"/>
      <c r="Y1" s="363"/>
      <c r="Z1" s="363"/>
      <c r="AA1" s="363"/>
      <c r="AB1" s="363"/>
      <c r="AC1" s="363"/>
      <c r="AD1" s="363"/>
      <c r="AE1" s="363"/>
      <c r="AF1" s="363"/>
      <c r="AG1" s="363"/>
      <c r="AH1" s="363"/>
      <c r="AI1" s="363"/>
      <c r="AJ1" s="363"/>
      <c r="AK1" s="363"/>
      <c r="AL1" s="363"/>
      <c r="AM1" s="363"/>
      <c r="AN1" s="363"/>
      <c r="AO1" s="363"/>
      <c r="AR1" s="155"/>
      <c r="AS1" s="295" t="s">
        <v>699</v>
      </c>
      <c r="AT1" s="295"/>
      <c r="AU1" s="295"/>
      <c r="AV1" s="295"/>
      <c r="AW1" s="295"/>
      <c r="AX1" s="241" t="s">
        <v>700</v>
      </c>
      <c r="AY1" s="240"/>
      <c r="AZ1" s="240"/>
      <c r="BA1" s="240"/>
      <c r="BB1" s="240"/>
      <c r="BC1" s="240"/>
      <c r="BD1" s="240"/>
      <c r="BE1" s="240"/>
      <c r="BF1" s="240"/>
      <c r="BG1" s="240"/>
      <c r="BH1" s="240"/>
      <c r="BI1" s="240"/>
      <c r="BJ1" s="240"/>
      <c r="BK1" s="240"/>
      <c r="BL1" s="240"/>
      <c r="BM1" s="240"/>
      <c r="BN1" s="240"/>
      <c r="BO1" s="157"/>
      <c r="BQ1" s="155"/>
      <c r="BR1" s="156"/>
      <c r="BS1" s="156"/>
      <c r="BT1" s="156"/>
      <c r="BU1" s="156"/>
      <c r="BV1" s="156"/>
      <c r="BW1" s="156"/>
      <c r="BX1" s="156"/>
      <c r="BY1" s="156"/>
      <c r="BZ1" s="156"/>
      <c r="CA1" s="156"/>
      <c r="CB1" s="156"/>
      <c r="CC1" s="156"/>
      <c r="CD1" s="156"/>
      <c r="CE1" s="156"/>
      <c r="CF1" s="156"/>
      <c r="CG1" s="156"/>
      <c r="CH1" s="156"/>
      <c r="CI1" s="156"/>
      <c r="CJ1" s="157"/>
    </row>
    <row r="2" spans="2:88" ht="24" customHeight="1" x14ac:dyDescent="0.15">
      <c r="B2" s="364" t="s">
        <v>679</v>
      </c>
      <c r="C2" s="364"/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4"/>
      <c r="U2" s="364"/>
      <c r="V2" s="364"/>
      <c r="W2" s="364"/>
      <c r="X2" s="364"/>
      <c r="Y2" s="364"/>
      <c r="Z2" s="364"/>
      <c r="AA2" s="364"/>
      <c r="AB2" s="364"/>
      <c r="AC2" s="364"/>
      <c r="AD2" s="364"/>
      <c r="AE2" s="364"/>
      <c r="AF2" s="364"/>
      <c r="AG2" s="364"/>
      <c r="AH2" s="364"/>
      <c r="AI2" s="364"/>
      <c r="AJ2" s="364"/>
      <c r="AK2" s="364"/>
      <c r="AL2" s="364"/>
      <c r="AM2" s="364"/>
      <c r="AN2" s="364"/>
      <c r="AO2" s="364"/>
      <c r="AR2" s="158"/>
      <c r="AS2" s="298" t="s">
        <v>489</v>
      </c>
      <c r="AT2" s="299"/>
      <c r="AU2" s="299"/>
      <c r="AV2" s="299"/>
      <c r="AW2" s="299"/>
      <c r="AX2" s="299"/>
      <c r="AY2" s="299"/>
      <c r="AZ2" s="299"/>
      <c r="BA2" s="299"/>
      <c r="BB2" s="299"/>
      <c r="BC2" s="299"/>
      <c r="BD2" s="299"/>
      <c r="BE2" s="299"/>
      <c r="BF2" s="299"/>
      <c r="BG2" s="299"/>
      <c r="BH2" s="299"/>
      <c r="BI2" s="299"/>
      <c r="BJ2" s="299"/>
      <c r="BK2" s="299"/>
      <c r="BL2" s="299"/>
      <c r="BM2" s="299"/>
      <c r="BN2" s="300"/>
      <c r="BO2" s="159"/>
      <c r="BQ2" s="158"/>
      <c r="BR2" s="378" t="s">
        <v>493</v>
      </c>
      <c r="BS2" s="379"/>
      <c r="BT2" s="379"/>
      <c r="BU2" s="379"/>
      <c r="BV2" s="379"/>
      <c r="BW2" s="379"/>
      <c r="BX2" s="379"/>
      <c r="BY2" s="379"/>
      <c r="BZ2" s="379"/>
      <c r="CA2" s="379"/>
      <c r="CB2" s="379"/>
      <c r="CC2" s="379"/>
      <c r="CD2" s="379"/>
      <c r="CE2" s="379"/>
      <c r="CF2" s="379"/>
      <c r="CG2" s="379"/>
      <c r="CH2" s="379"/>
      <c r="CI2" s="380"/>
      <c r="CJ2" s="159"/>
    </row>
    <row r="3" spans="2:88" ht="9" customHeight="1" thickBot="1" x14ac:dyDescent="0.2"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R3" s="158"/>
      <c r="AS3" s="301"/>
      <c r="AT3" s="301"/>
      <c r="AU3" s="301"/>
      <c r="AV3" s="301"/>
      <c r="AW3" s="301"/>
      <c r="AX3" s="301"/>
      <c r="AY3" s="301"/>
      <c r="AZ3" s="301"/>
      <c r="BA3" s="301"/>
      <c r="BB3" s="301"/>
      <c r="BC3" s="301"/>
      <c r="BD3" s="301"/>
      <c r="BE3" s="301"/>
      <c r="BF3" s="301"/>
      <c r="BG3" s="301"/>
      <c r="BH3" s="301"/>
      <c r="BI3" s="301"/>
      <c r="BJ3" s="301"/>
      <c r="BK3" s="301"/>
      <c r="BL3" s="301"/>
      <c r="BM3" s="301"/>
      <c r="BN3" s="301"/>
      <c r="BO3" s="159"/>
      <c r="BQ3" s="158"/>
      <c r="BR3" s="381" t="s">
        <v>609</v>
      </c>
      <c r="BS3" s="381"/>
      <c r="BT3" s="381"/>
      <c r="BU3" s="381"/>
      <c r="BV3" s="381"/>
      <c r="BW3" s="381"/>
      <c r="BX3" s="381"/>
      <c r="BY3" s="381"/>
      <c r="BZ3" s="381"/>
      <c r="CA3" s="383" t="s">
        <v>610</v>
      </c>
      <c r="CB3" s="383"/>
      <c r="CC3" s="383"/>
      <c r="CD3" s="383"/>
      <c r="CE3" s="383"/>
      <c r="CF3" s="383"/>
      <c r="CG3" s="383"/>
      <c r="CH3" s="383"/>
      <c r="CI3" s="383"/>
      <c r="CJ3" s="159"/>
    </row>
    <row r="4" spans="2:88" ht="2.4500000000000002" customHeight="1" thickTop="1" x14ac:dyDescent="0.15">
      <c r="B4" s="369" t="s">
        <v>224</v>
      </c>
      <c r="C4" s="370"/>
      <c r="D4" s="370"/>
      <c r="E4" s="370"/>
      <c r="F4" s="370"/>
      <c r="G4" s="370"/>
      <c r="H4" s="371"/>
      <c r="I4" s="55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372" t="s">
        <v>225</v>
      </c>
      <c r="W4" s="370"/>
      <c r="X4" s="370"/>
      <c r="Y4" s="370"/>
      <c r="Z4" s="370"/>
      <c r="AA4" s="370"/>
      <c r="AB4" s="371"/>
      <c r="AC4" s="55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221"/>
      <c r="AR4" s="158"/>
      <c r="AS4" s="302"/>
      <c r="AT4" s="302"/>
      <c r="AU4" s="302"/>
      <c r="AV4" s="302"/>
      <c r="AW4" s="302"/>
      <c r="AX4" s="302"/>
      <c r="AY4" s="302"/>
      <c r="AZ4" s="302"/>
      <c r="BA4" s="302"/>
      <c r="BB4" s="302"/>
      <c r="BC4" s="302"/>
      <c r="BD4" s="302"/>
      <c r="BE4" s="302"/>
      <c r="BF4" s="302"/>
      <c r="BG4" s="302"/>
      <c r="BH4" s="302"/>
      <c r="BI4" s="302"/>
      <c r="BJ4" s="302"/>
      <c r="BK4" s="302"/>
      <c r="BL4" s="302"/>
      <c r="BM4" s="302"/>
      <c r="BN4" s="302"/>
      <c r="BO4" s="159"/>
      <c r="BQ4" s="158"/>
      <c r="BR4" s="382"/>
      <c r="BS4" s="382"/>
      <c r="BT4" s="382"/>
      <c r="BU4" s="382"/>
      <c r="BV4" s="382"/>
      <c r="BW4" s="382"/>
      <c r="BX4" s="382"/>
      <c r="BY4" s="382"/>
      <c r="BZ4" s="382"/>
      <c r="CA4" s="384"/>
      <c r="CB4" s="384"/>
      <c r="CC4" s="384"/>
      <c r="CD4" s="384"/>
      <c r="CE4" s="384"/>
      <c r="CF4" s="384"/>
      <c r="CG4" s="384"/>
      <c r="CH4" s="384"/>
      <c r="CI4" s="384"/>
      <c r="CJ4" s="159"/>
    </row>
    <row r="5" spans="2:88" ht="18" customHeight="1" x14ac:dyDescent="0.15">
      <c r="B5" s="304"/>
      <c r="C5" s="263"/>
      <c r="D5" s="263"/>
      <c r="E5" s="263"/>
      <c r="F5" s="263"/>
      <c r="G5" s="263"/>
      <c r="H5" s="264"/>
      <c r="I5" s="53"/>
      <c r="J5" s="375" t="s">
        <v>611</v>
      </c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53"/>
      <c r="V5" s="262"/>
      <c r="W5" s="263"/>
      <c r="X5" s="263"/>
      <c r="Y5" s="263"/>
      <c r="Z5" s="263"/>
      <c r="AA5" s="263"/>
      <c r="AB5" s="264"/>
      <c r="AC5" s="152"/>
      <c r="AD5" s="153"/>
      <c r="AE5" s="107" t="s">
        <v>612</v>
      </c>
      <c r="AF5" s="108" t="s">
        <v>613</v>
      </c>
      <c r="AG5" s="108" t="s">
        <v>614</v>
      </c>
      <c r="AH5" s="108" t="s">
        <v>200</v>
      </c>
      <c r="AI5" s="108" t="s">
        <v>200</v>
      </c>
      <c r="AJ5" s="108" t="s">
        <v>200</v>
      </c>
      <c r="AK5" s="108" t="s">
        <v>200</v>
      </c>
      <c r="AL5" s="108" t="s">
        <v>200</v>
      </c>
      <c r="AM5" s="108" t="s">
        <v>200</v>
      </c>
      <c r="AN5" s="109" t="s">
        <v>200</v>
      </c>
      <c r="AO5" s="218"/>
      <c r="AR5" s="158"/>
      <c r="AS5" s="268" t="s">
        <v>615</v>
      </c>
      <c r="AT5" s="269"/>
      <c r="AU5" s="269"/>
      <c r="AV5" s="270"/>
      <c r="AW5" s="488" t="s">
        <v>616</v>
      </c>
      <c r="AX5" s="489"/>
      <c r="AY5" s="489"/>
      <c r="AZ5" s="489"/>
      <c r="BA5" s="489"/>
      <c r="BB5" s="489"/>
      <c r="BC5" s="489"/>
      <c r="BD5" s="268" t="s">
        <v>617</v>
      </c>
      <c r="BE5" s="269"/>
      <c r="BF5" s="269"/>
      <c r="BG5" s="270"/>
      <c r="BH5" s="507" t="s">
        <v>618</v>
      </c>
      <c r="BI5" s="508"/>
      <c r="BJ5" s="508"/>
      <c r="BK5" s="508"/>
      <c r="BL5" s="508"/>
      <c r="BM5" s="508"/>
      <c r="BN5" s="509"/>
      <c r="BO5" s="159"/>
      <c r="BQ5" s="158"/>
      <c r="BR5" s="268" t="s">
        <v>615</v>
      </c>
      <c r="BS5" s="269"/>
      <c r="BT5" s="269"/>
      <c r="BU5" s="269"/>
      <c r="BV5" s="269"/>
      <c r="BW5" s="321" t="s">
        <v>609</v>
      </c>
      <c r="BX5" s="322"/>
      <c r="BY5" s="322"/>
      <c r="BZ5" s="322"/>
      <c r="CA5" s="268" t="s">
        <v>617</v>
      </c>
      <c r="CB5" s="269"/>
      <c r="CC5" s="269"/>
      <c r="CD5" s="269"/>
      <c r="CE5" s="269"/>
      <c r="CF5" s="321" t="s">
        <v>609</v>
      </c>
      <c r="CG5" s="322"/>
      <c r="CH5" s="322"/>
      <c r="CI5" s="323"/>
      <c r="CJ5" s="159"/>
    </row>
    <row r="6" spans="2:88" ht="3" customHeight="1" x14ac:dyDescent="0.15">
      <c r="B6" s="305"/>
      <c r="C6" s="266"/>
      <c r="D6" s="266"/>
      <c r="E6" s="266"/>
      <c r="F6" s="266"/>
      <c r="G6" s="266"/>
      <c r="H6" s="267"/>
      <c r="I6" s="57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265"/>
      <c r="W6" s="266"/>
      <c r="X6" s="266"/>
      <c r="Y6" s="266"/>
      <c r="Z6" s="266"/>
      <c r="AA6" s="266"/>
      <c r="AB6" s="267"/>
      <c r="AC6" s="57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9"/>
      <c r="AR6" s="158"/>
      <c r="BO6" s="159"/>
      <c r="BQ6" s="158"/>
      <c r="BR6" s="5"/>
      <c r="BS6" s="5"/>
      <c r="BT6" s="5"/>
      <c r="BU6" s="5"/>
      <c r="BV6" s="5"/>
      <c r="BW6" s="5"/>
      <c r="BX6" s="5"/>
      <c r="BY6" s="5"/>
      <c r="BZ6" s="5"/>
      <c r="CA6" s="160"/>
      <c r="CB6" s="160"/>
      <c r="CC6" s="160"/>
      <c r="CD6" s="160"/>
      <c r="CE6" s="160"/>
      <c r="CF6" s="5"/>
      <c r="CG6" s="5"/>
      <c r="CH6" s="5"/>
      <c r="CJ6" s="159"/>
    </row>
    <row r="7" spans="2:88" ht="3" customHeight="1" x14ac:dyDescent="0.15">
      <c r="B7" s="304" t="s">
        <v>159</v>
      </c>
      <c r="C7" s="263"/>
      <c r="D7" s="263"/>
      <c r="E7" s="263"/>
      <c r="F7" s="263"/>
      <c r="G7" s="263"/>
      <c r="H7" s="264"/>
      <c r="I7" s="152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259" t="s">
        <v>230</v>
      </c>
      <c r="W7" s="260"/>
      <c r="X7" s="260"/>
      <c r="Y7" s="260"/>
      <c r="Z7" s="260"/>
      <c r="AA7" s="260"/>
      <c r="AB7" s="261"/>
      <c r="AC7" s="60"/>
      <c r="AD7" s="61"/>
      <c r="AE7" s="61"/>
      <c r="AF7" s="61"/>
      <c r="AG7" s="61"/>
      <c r="AH7" s="61"/>
      <c r="AI7" s="61"/>
      <c r="AJ7" s="61"/>
      <c r="AK7" s="61"/>
      <c r="AL7" s="61"/>
      <c r="AM7" s="61"/>
      <c r="AN7" s="61"/>
      <c r="AO7" s="62"/>
      <c r="AR7" s="158"/>
      <c r="BO7" s="159"/>
      <c r="BQ7" s="158"/>
      <c r="BR7" s="5"/>
      <c r="BS7" s="5"/>
      <c r="BT7" s="5"/>
      <c r="BU7" s="5"/>
      <c r="BV7" s="5"/>
      <c r="BW7" s="5"/>
      <c r="BX7" s="5"/>
      <c r="BY7" s="5"/>
      <c r="BZ7" s="5"/>
      <c r="CA7" s="160"/>
      <c r="CB7" s="160"/>
      <c r="CC7" s="160"/>
      <c r="CD7" s="160"/>
      <c r="CE7" s="160"/>
      <c r="CF7" s="5"/>
      <c r="CG7" s="5"/>
      <c r="CH7" s="5"/>
      <c r="CJ7" s="159"/>
    </row>
    <row r="8" spans="2:88" ht="18" customHeight="1" x14ac:dyDescent="0.15">
      <c r="B8" s="304"/>
      <c r="C8" s="263"/>
      <c r="D8" s="263"/>
      <c r="E8" s="263"/>
      <c r="F8" s="263"/>
      <c r="G8" s="263"/>
      <c r="H8" s="264"/>
      <c r="I8" s="53"/>
      <c r="J8" s="375" t="s">
        <v>619</v>
      </c>
      <c r="K8" s="375"/>
      <c r="L8" s="375"/>
      <c r="M8" s="375"/>
      <c r="N8" s="375"/>
      <c r="O8" s="375"/>
      <c r="P8" s="375"/>
      <c r="Q8" s="375"/>
      <c r="R8" s="375"/>
      <c r="S8" s="375"/>
      <c r="T8" s="375"/>
      <c r="U8" s="222"/>
      <c r="V8" s="262"/>
      <c r="W8" s="263"/>
      <c r="X8" s="263"/>
      <c r="Y8" s="263"/>
      <c r="Z8" s="263"/>
      <c r="AA8" s="263"/>
      <c r="AB8" s="264"/>
      <c r="AC8" s="63"/>
      <c r="AD8" s="373" t="s">
        <v>620</v>
      </c>
      <c r="AE8" s="374"/>
      <c r="AF8" s="133">
        <v>5</v>
      </c>
      <c r="AG8" s="109">
        <v>5</v>
      </c>
      <c r="AH8" s="242" t="s">
        <v>201</v>
      </c>
      <c r="AI8" s="133">
        <v>1</v>
      </c>
      <c r="AJ8" s="109">
        <v>1</v>
      </c>
      <c r="AK8" s="242" t="s">
        <v>202</v>
      </c>
      <c r="AL8" s="133">
        <v>0</v>
      </c>
      <c r="AM8" s="109">
        <v>6</v>
      </c>
      <c r="AN8" s="242" t="s">
        <v>231</v>
      </c>
      <c r="AO8" s="64"/>
      <c r="AR8" s="158"/>
      <c r="AS8" s="268" t="s">
        <v>621</v>
      </c>
      <c r="AT8" s="269"/>
      <c r="AU8" s="269"/>
      <c r="AV8" s="269"/>
      <c r="AW8" s="507" t="s">
        <v>622</v>
      </c>
      <c r="AX8" s="508"/>
      <c r="AY8" s="508"/>
      <c r="AZ8" s="508"/>
      <c r="BA8" s="508"/>
      <c r="BB8" s="508"/>
      <c r="BC8" s="509"/>
      <c r="BD8" s="268" t="s">
        <v>623</v>
      </c>
      <c r="BE8" s="269"/>
      <c r="BF8" s="269"/>
      <c r="BG8" s="270"/>
      <c r="BH8" s="503">
        <v>29531</v>
      </c>
      <c r="BI8" s="504"/>
      <c r="BJ8" s="504"/>
      <c r="BK8" s="504"/>
      <c r="BL8" s="504"/>
      <c r="BM8" s="504"/>
      <c r="BN8" s="505"/>
      <c r="BO8" s="159"/>
      <c r="BQ8" s="158"/>
      <c r="BR8" s="268" t="s">
        <v>621</v>
      </c>
      <c r="BS8" s="269"/>
      <c r="BT8" s="269"/>
      <c r="BU8" s="269"/>
      <c r="BV8" s="269"/>
      <c r="BW8" s="321" t="s">
        <v>609</v>
      </c>
      <c r="BX8" s="322"/>
      <c r="BY8" s="322"/>
      <c r="BZ8" s="323"/>
      <c r="CA8" s="268" t="s">
        <v>623</v>
      </c>
      <c r="CB8" s="269"/>
      <c r="CC8" s="269"/>
      <c r="CD8" s="269"/>
      <c r="CE8" s="269"/>
      <c r="CF8" s="321" t="s">
        <v>609</v>
      </c>
      <c r="CG8" s="322"/>
      <c r="CH8" s="322"/>
      <c r="CI8" s="323"/>
      <c r="CJ8" s="159"/>
    </row>
    <row r="9" spans="2:88" ht="2.4500000000000002" customHeight="1" x14ac:dyDescent="0.15">
      <c r="B9" s="305"/>
      <c r="C9" s="266"/>
      <c r="D9" s="266"/>
      <c r="E9" s="266"/>
      <c r="F9" s="266"/>
      <c r="G9" s="266"/>
      <c r="H9" s="267"/>
      <c r="I9" s="57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265"/>
      <c r="W9" s="266"/>
      <c r="X9" s="266"/>
      <c r="Y9" s="266"/>
      <c r="Z9" s="266"/>
      <c r="AA9" s="266"/>
      <c r="AB9" s="267"/>
      <c r="AC9" s="65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7"/>
      <c r="AR9" s="158"/>
      <c r="BO9" s="159"/>
      <c r="BQ9" s="158"/>
      <c r="BR9" s="160"/>
      <c r="BS9" s="160"/>
      <c r="BT9" s="160"/>
      <c r="BU9" s="160"/>
      <c r="BV9" s="160"/>
      <c r="BW9" s="5"/>
      <c r="BX9" s="5"/>
      <c r="BY9" s="5"/>
      <c r="BZ9" s="5"/>
      <c r="CA9" s="160"/>
      <c r="CB9" s="160"/>
      <c r="CC9" s="160"/>
      <c r="CD9" s="160"/>
      <c r="CE9" s="160"/>
      <c r="CF9" s="5"/>
      <c r="CG9" s="5"/>
      <c r="CH9" s="5"/>
      <c r="CJ9" s="159"/>
    </row>
    <row r="10" spans="2:88" ht="2.4500000000000002" customHeight="1" x14ac:dyDescent="0.15">
      <c r="B10" s="303" t="s">
        <v>226</v>
      </c>
      <c r="C10" s="260"/>
      <c r="D10" s="260"/>
      <c r="E10" s="260"/>
      <c r="F10" s="260"/>
      <c r="G10" s="260"/>
      <c r="H10" s="261"/>
      <c r="I10" s="70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2"/>
      <c r="V10" s="259" t="s">
        <v>232</v>
      </c>
      <c r="W10" s="260"/>
      <c r="X10" s="260"/>
      <c r="Y10" s="260"/>
      <c r="Z10" s="260"/>
      <c r="AA10" s="260"/>
      <c r="AB10" s="261"/>
      <c r="AC10" s="60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2"/>
      <c r="AR10" s="158"/>
      <c r="BO10" s="159"/>
      <c r="BQ10" s="158"/>
      <c r="BR10" s="160"/>
      <c r="BS10" s="160"/>
      <c r="BT10" s="160"/>
      <c r="BU10" s="160"/>
      <c r="BV10" s="160"/>
      <c r="BW10" s="5"/>
      <c r="BX10" s="5"/>
      <c r="BY10" s="5"/>
      <c r="BZ10" s="5"/>
      <c r="CA10" s="160"/>
      <c r="CB10" s="160"/>
      <c r="CC10" s="160"/>
      <c r="CD10" s="160"/>
      <c r="CE10" s="160"/>
      <c r="CF10" s="5"/>
      <c r="CG10" s="5"/>
      <c r="CH10" s="5"/>
      <c r="CJ10" s="159"/>
    </row>
    <row r="11" spans="2:88" ht="18" customHeight="1" x14ac:dyDescent="0.15">
      <c r="B11" s="304"/>
      <c r="C11" s="263"/>
      <c r="D11" s="263"/>
      <c r="E11" s="263"/>
      <c r="F11" s="263"/>
      <c r="G11" s="263"/>
      <c r="H11" s="264"/>
      <c r="I11" s="53"/>
      <c r="J11" s="153"/>
      <c r="K11" s="153"/>
      <c r="L11" s="153"/>
      <c r="M11" s="107">
        <v>0</v>
      </c>
      <c r="N11" s="108">
        <v>0</v>
      </c>
      <c r="O11" s="108">
        <v>3</v>
      </c>
      <c r="P11" s="108">
        <v>5</v>
      </c>
      <c r="Q11" s="108">
        <v>9</v>
      </c>
      <c r="R11" s="108">
        <v>9</v>
      </c>
      <c r="S11" s="108">
        <v>9</v>
      </c>
      <c r="T11" s="109">
        <v>9</v>
      </c>
      <c r="U11" s="53"/>
      <c r="V11" s="262"/>
      <c r="W11" s="263"/>
      <c r="X11" s="263"/>
      <c r="Y11" s="263"/>
      <c r="Z11" s="263"/>
      <c r="AA11" s="263"/>
      <c r="AB11" s="264"/>
      <c r="AC11" s="68"/>
      <c r="AD11" s="53"/>
      <c r="AE11" s="53"/>
      <c r="AF11" s="110" t="s">
        <v>624</v>
      </c>
      <c r="AG11" s="53" t="s">
        <v>718</v>
      </c>
      <c r="AH11" s="53"/>
      <c r="AI11" s="53"/>
      <c r="AJ11" s="53"/>
      <c r="AK11" s="110" t="s">
        <v>609</v>
      </c>
      <c r="AL11" s="53" t="s">
        <v>719</v>
      </c>
      <c r="AM11" s="53"/>
      <c r="AN11" s="53"/>
      <c r="AO11" s="69"/>
      <c r="AR11" s="158"/>
      <c r="AS11" s="268" t="s">
        <v>625</v>
      </c>
      <c r="AT11" s="269"/>
      <c r="AU11" s="269"/>
      <c r="AV11" s="270"/>
      <c r="AW11" s="507" t="s">
        <v>626</v>
      </c>
      <c r="AX11" s="508"/>
      <c r="AY11" s="508"/>
      <c r="AZ11" s="508"/>
      <c r="BA11" s="508"/>
      <c r="BB11" s="508"/>
      <c r="BC11" s="508"/>
      <c r="BD11" s="268" t="s">
        <v>627</v>
      </c>
      <c r="BE11" s="269"/>
      <c r="BF11" s="269"/>
      <c r="BG11" s="270"/>
      <c r="BH11" s="330">
        <v>1</v>
      </c>
      <c r="BI11" s="331"/>
      <c r="BJ11" s="331"/>
      <c r="BK11" s="331"/>
      <c r="BL11" s="331"/>
      <c r="BM11" s="331"/>
      <c r="BN11" s="332"/>
      <c r="BO11" s="159"/>
      <c r="BQ11" s="158"/>
      <c r="BR11" s="268" t="s">
        <v>625</v>
      </c>
      <c r="BS11" s="269"/>
      <c r="BT11" s="269"/>
      <c r="BU11" s="269"/>
      <c r="BV11" s="269"/>
      <c r="BW11" s="321" t="s">
        <v>609</v>
      </c>
      <c r="BX11" s="322"/>
      <c r="BY11" s="322"/>
      <c r="BZ11" s="322"/>
      <c r="CA11" s="268" t="s">
        <v>627</v>
      </c>
      <c r="CB11" s="269"/>
      <c r="CC11" s="269"/>
      <c r="CD11" s="269"/>
      <c r="CE11" s="269"/>
      <c r="CF11" s="321" t="s">
        <v>609</v>
      </c>
      <c r="CG11" s="322"/>
      <c r="CH11" s="322"/>
      <c r="CI11" s="323"/>
      <c r="CJ11" s="159"/>
    </row>
    <row r="12" spans="2:88" ht="2.4500000000000002" customHeight="1" x14ac:dyDescent="0.15">
      <c r="B12" s="305"/>
      <c r="C12" s="266"/>
      <c r="D12" s="266"/>
      <c r="E12" s="266"/>
      <c r="F12" s="266"/>
      <c r="G12" s="266"/>
      <c r="H12" s="267"/>
      <c r="I12" s="74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6"/>
      <c r="V12" s="265"/>
      <c r="W12" s="266"/>
      <c r="X12" s="266"/>
      <c r="Y12" s="266"/>
      <c r="Z12" s="266"/>
      <c r="AA12" s="266"/>
      <c r="AB12" s="267"/>
      <c r="AC12" s="65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7"/>
      <c r="AR12" s="158"/>
      <c r="BO12" s="159"/>
      <c r="BQ12" s="158"/>
      <c r="BR12" s="160"/>
      <c r="BS12" s="160"/>
      <c r="BT12" s="160"/>
      <c r="BU12" s="160"/>
      <c r="BV12" s="160"/>
      <c r="BW12" s="5"/>
      <c r="BX12" s="5"/>
      <c r="BY12" s="5"/>
      <c r="BZ12" s="5"/>
      <c r="CA12" s="160"/>
      <c r="CB12" s="160"/>
      <c r="CC12" s="160"/>
      <c r="CD12" s="160"/>
      <c r="CE12" s="160"/>
      <c r="CF12" s="5"/>
      <c r="CG12" s="5"/>
      <c r="CH12" s="5"/>
      <c r="CJ12" s="159"/>
    </row>
    <row r="13" spans="2:88" ht="2.4500000000000002" customHeight="1" x14ac:dyDescent="0.15">
      <c r="B13" s="303" t="s">
        <v>530</v>
      </c>
      <c r="C13" s="260"/>
      <c r="D13" s="260"/>
      <c r="E13" s="260"/>
      <c r="F13" s="260"/>
      <c r="G13" s="260"/>
      <c r="H13" s="261"/>
      <c r="I13" s="70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2"/>
      <c r="V13" s="259" t="s">
        <v>228</v>
      </c>
      <c r="W13" s="260"/>
      <c r="X13" s="260"/>
      <c r="Y13" s="260"/>
      <c r="Z13" s="260"/>
      <c r="AA13" s="260"/>
      <c r="AB13" s="261"/>
      <c r="AC13" s="70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3"/>
      <c r="AR13" s="158"/>
      <c r="BO13" s="159"/>
      <c r="BQ13" s="158"/>
      <c r="BR13" s="160"/>
      <c r="BS13" s="160"/>
      <c r="BT13" s="160"/>
      <c r="BU13" s="160"/>
      <c r="BV13" s="160"/>
      <c r="BW13" s="5"/>
      <c r="BX13" s="5"/>
      <c r="BY13" s="5"/>
      <c r="BZ13" s="5"/>
      <c r="CA13" s="160"/>
      <c r="CB13" s="160"/>
      <c r="CC13" s="160"/>
      <c r="CD13" s="160"/>
      <c r="CE13" s="160"/>
      <c r="CF13" s="5"/>
      <c r="CG13" s="5"/>
      <c r="CH13" s="5"/>
      <c r="CJ13" s="159"/>
    </row>
    <row r="14" spans="2:88" ht="18" customHeight="1" x14ac:dyDescent="0.15">
      <c r="B14" s="304"/>
      <c r="C14" s="263"/>
      <c r="D14" s="263"/>
      <c r="E14" s="263"/>
      <c r="F14" s="263"/>
      <c r="G14" s="263"/>
      <c r="H14" s="264"/>
      <c r="I14" s="53"/>
      <c r="J14" s="506" t="s">
        <v>628</v>
      </c>
      <c r="K14" s="506"/>
      <c r="L14" s="506"/>
      <c r="M14" s="506"/>
      <c r="N14" s="506"/>
      <c r="O14" s="506"/>
      <c r="P14" s="506"/>
      <c r="Q14" s="506"/>
      <c r="R14" s="506"/>
      <c r="S14" s="506"/>
      <c r="T14" s="506"/>
      <c r="U14" s="53"/>
      <c r="V14" s="262"/>
      <c r="W14" s="263"/>
      <c r="X14" s="263"/>
      <c r="Y14" s="263"/>
      <c r="Z14" s="263"/>
      <c r="AA14" s="263"/>
      <c r="AB14" s="264"/>
      <c r="AC14" s="174"/>
      <c r="AD14" s="107" t="s">
        <v>629</v>
      </c>
      <c r="AE14" s="108">
        <v>6</v>
      </c>
      <c r="AF14" s="108" t="s">
        <v>614</v>
      </c>
      <c r="AG14" s="108" t="s">
        <v>200</v>
      </c>
      <c r="AH14" s="108" t="s">
        <v>200</v>
      </c>
      <c r="AI14" s="108" t="s">
        <v>200</v>
      </c>
      <c r="AJ14" s="108" t="s">
        <v>200</v>
      </c>
      <c r="AK14" s="108" t="s">
        <v>200</v>
      </c>
      <c r="AL14" s="108" t="s">
        <v>200</v>
      </c>
      <c r="AM14" s="108" t="s">
        <v>200</v>
      </c>
      <c r="AN14" s="109" t="s">
        <v>200</v>
      </c>
      <c r="AO14" s="175"/>
      <c r="AR14" s="158"/>
      <c r="AS14" s="268" t="s">
        <v>630</v>
      </c>
      <c r="AT14" s="269"/>
      <c r="AU14" s="269"/>
      <c r="AV14" s="270"/>
      <c r="AW14" s="507" t="s">
        <v>628</v>
      </c>
      <c r="AX14" s="508"/>
      <c r="AY14" s="508"/>
      <c r="AZ14" s="508"/>
      <c r="BA14" s="508"/>
      <c r="BB14" s="508"/>
      <c r="BC14" s="508"/>
      <c r="BD14" s="268" t="s">
        <v>631</v>
      </c>
      <c r="BE14" s="269"/>
      <c r="BF14" s="269"/>
      <c r="BG14" s="270"/>
      <c r="BH14" s="507" t="s">
        <v>672</v>
      </c>
      <c r="BI14" s="508"/>
      <c r="BJ14" s="508"/>
      <c r="BK14" s="508"/>
      <c r="BL14" s="508"/>
      <c r="BM14" s="508"/>
      <c r="BN14" s="509"/>
      <c r="BO14" s="159"/>
      <c r="BQ14" s="158"/>
      <c r="BR14" s="268" t="s">
        <v>630</v>
      </c>
      <c r="BS14" s="269"/>
      <c r="BT14" s="269"/>
      <c r="BU14" s="269"/>
      <c r="BV14" s="269"/>
      <c r="BW14" s="321" t="s">
        <v>609</v>
      </c>
      <c r="BX14" s="322"/>
      <c r="BY14" s="322"/>
      <c r="BZ14" s="322"/>
      <c r="CA14" s="268" t="s">
        <v>631</v>
      </c>
      <c r="CB14" s="269"/>
      <c r="CC14" s="269"/>
      <c r="CD14" s="269"/>
      <c r="CE14" s="269"/>
      <c r="CF14" s="321" t="s">
        <v>609</v>
      </c>
      <c r="CG14" s="322"/>
      <c r="CH14" s="322"/>
      <c r="CI14" s="323"/>
      <c r="CJ14" s="159"/>
    </row>
    <row r="15" spans="2:88" ht="2.4500000000000002" customHeight="1" x14ac:dyDescent="0.15">
      <c r="B15" s="305"/>
      <c r="C15" s="266"/>
      <c r="D15" s="266"/>
      <c r="E15" s="266"/>
      <c r="F15" s="266"/>
      <c r="G15" s="266"/>
      <c r="H15" s="267"/>
      <c r="I15" s="74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6"/>
      <c r="V15" s="265"/>
      <c r="W15" s="266"/>
      <c r="X15" s="266"/>
      <c r="Y15" s="266"/>
      <c r="Z15" s="266"/>
      <c r="AA15" s="266"/>
      <c r="AB15" s="267"/>
      <c r="AC15" s="74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7"/>
      <c r="AR15" s="158"/>
      <c r="BO15" s="159"/>
      <c r="BQ15" s="158"/>
      <c r="BR15" s="160"/>
      <c r="BS15" s="160"/>
      <c r="BT15" s="160"/>
      <c r="BU15" s="160"/>
      <c r="BV15" s="160"/>
      <c r="BW15" s="5"/>
      <c r="BX15" s="5"/>
      <c r="BY15" s="5"/>
      <c r="BZ15" s="5"/>
      <c r="CA15" s="160"/>
      <c r="CB15" s="160"/>
      <c r="CC15" s="160"/>
      <c r="CD15" s="160"/>
      <c r="CE15" s="160"/>
      <c r="CF15" s="5"/>
      <c r="CG15" s="5"/>
      <c r="CH15" s="5"/>
      <c r="CJ15" s="159"/>
    </row>
    <row r="16" spans="2:88" ht="2.4500000000000002" customHeight="1" x14ac:dyDescent="0.15">
      <c r="B16" s="303" t="s">
        <v>233</v>
      </c>
      <c r="C16" s="260"/>
      <c r="D16" s="260"/>
      <c r="E16" s="260"/>
      <c r="F16" s="260"/>
      <c r="G16" s="260"/>
      <c r="H16" s="261"/>
      <c r="I16" s="78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80"/>
      <c r="V16" s="259" t="s">
        <v>234</v>
      </c>
      <c r="W16" s="260"/>
      <c r="X16" s="260"/>
      <c r="Y16" s="260"/>
      <c r="Z16" s="260"/>
      <c r="AA16" s="260"/>
      <c r="AB16" s="261"/>
      <c r="AC16" s="60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2"/>
      <c r="AR16" s="158"/>
      <c r="BO16" s="159"/>
      <c r="BQ16" s="158"/>
      <c r="BR16" s="160"/>
      <c r="BS16" s="160"/>
      <c r="BT16" s="160"/>
      <c r="BU16" s="160"/>
      <c r="BV16" s="160"/>
      <c r="BW16" s="5"/>
      <c r="BX16" s="5"/>
      <c r="BY16" s="5"/>
      <c r="BZ16" s="5"/>
      <c r="CA16" s="160"/>
      <c r="CB16" s="160"/>
      <c r="CC16" s="160"/>
      <c r="CD16" s="160"/>
      <c r="CE16" s="160"/>
      <c r="CF16" s="5"/>
      <c r="CG16" s="5"/>
      <c r="CH16" s="5"/>
      <c r="CJ16" s="159"/>
    </row>
    <row r="17" spans="2:88" ht="18" customHeight="1" x14ac:dyDescent="0.15">
      <c r="B17" s="304"/>
      <c r="C17" s="263"/>
      <c r="D17" s="263"/>
      <c r="E17" s="263"/>
      <c r="F17" s="263"/>
      <c r="G17" s="263"/>
      <c r="H17" s="264"/>
      <c r="I17" s="63"/>
      <c r="J17" s="373" t="s">
        <v>632</v>
      </c>
      <c r="K17" s="374"/>
      <c r="L17" s="133" t="s">
        <v>633</v>
      </c>
      <c r="M17" s="109" t="s">
        <v>634</v>
      </c>
      <c r="N17" s="242" t="s">
        <v>201</v>
      </c>
      <c r="O17" s="133" t="s">
        <v>633</v>
      </c>
      <c r="P17" s="109" t="s">
        <v>635</v>
      </c>
      <c r="Q17" s="242" t="s">
        <v>202</v>
      </c>
      <c r="R17" s="133" t="s">
        <v>633</v>
      </c>
      <c r="S17" s="109" t="s">
        <v>614</v>
      </c>
      <c r="T17" s="242" t="s">
        <v>231</v>
      </c>
      <c r="U17" s="243"/>
      <c r="V17" s="262"/>
      <c r="W17" s="263"/>
      <c r="X17" s="263"/>
      <c r="Y17" s="263"/>
      <c r="Z17" s="263"/>
      <c r="AA17" s="263"/>
      <c r="AB17" s="264"/>
      <c r="AC17" s="63"/>
      <c r="AD17" s="373" t="s">
        <v>632</v>
      </c>
      <c r="AE17" s="374"/>
      <c r="AF17" s="133" t="s">
        <v>633</v>
      </c>
      <c r="AG17" s="109" t="s">
        <v>634</v>
      </c>
      <c r="AH17" s="242" t="s">
        <v>201</v>
      </c>
      <c r="AI17" s="133" t="s">
        <v>633</v>
      </c>
      <c r="AJ17" s="109" t="s">
        <v>635</v>
      </c>
      <c r="AK17" s="242" t="s">
        <v>202</v>
      </c>
      <c r="AL17" s="133" t="s">
        <v>633</v>
      </c>
      <c r="AM17" s="109" t="s">
        <v>629</v>
      </c>
      <c r="AN17" s="242" t="s">
        <v>231</v>
      </c>
      <c r="AO17" s="81"/>
      <c r="AR17" s="158"/>
      <c r="AS17" s="268" t="s">
        <v>636</v>
      </c>
      <c r="AT17" s="269"/>
      <c r="AU17" s="269"/>
      <c r="AV17" s="270"/>
      <c r="AW17" s="503">
        <v>46174</v>
      </c>
      <c r="AX17" s="504"/>
      <c r="AY17" s="504"/>
      <c r="AZ17" s="504"/>
      <c r="BA17" s="504"/>
      <c r="BB17" s="504"/>
      <c r="BC17" s="504"/>
      <c r="BD17" s="268" t="s">
        <v>637</v>
      </c>
      <c r="BE17" s="269"/>
      <c r="BF17" s="269"/>
      <c r="BG17" s="270"/>
      <c r="BH17" s="503">
        <v>46175</v>
      </c>
      <c r="BI17" s="504"/>
      <c r="BJ17" s="504"/>
      <c r="BK17" s="504"/>
      <c r="BL17" s="504"/>
      <c r="BM17" s="504"/>
      <c r="BN17" s="505"/>
      <c r="BO17" s="159"/>
      <c r="BQ17" s="158"/>
      <c r="BR17" s="268" t="s">
        <v>636</v>
      </c>
      <c r="BS17" s="269"/>
      <c r="BT17" s="269"/>
      <c r="BU17" s="269"/>
      <c r="BV17" s="269"/>
      <c r="BW17" s="321" t="s">
        <v>609</v>
      </c>
      <c r="BX17" s="322"/>
      <c r="BY17" s="322"/>
      <c r="BZ17" s="322"/>
      <c r="CA17" s="268" t="s">
        <v>637</v>
      </c>
      <c r="CB17" s="269"/>
      <c r="CC17" s="269"/>
      <c r="CD17" s="269"/>
      <c r="CE17" s="269"/>
      <c r="CF17" s="321" t="s">
        <v>609</v>
      </c>
      <c r="CG17" s="322"/>
      <c r="CH17" s="322"/>
      <c r="CI17" s="323"/>
      <c r="CJ17" s="159"/>
    </row>
    <row r="18" spans="2:88" ht="2.4500000000000002" customHeight="1" thickBot="1" x14ac:dyDescent="0.2">
      <c r="B18" s="365"/>
      <c r="C18" s="366"/>
      <c r="D18" s="366"/>
      <c r="E18" s="366"/>
      <c r="F18" s="366"/>
      <c r="G18" s="366"/>
      <c r="H18" s="367"/>
      <c r="I18" s="82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4"/>
      <c r="V18" s="368"/>
      <c r="W18" s="366"/>
      <c r="X18" s="366"/>
      <c r="Y18" s="366"/>
      <c r="Z18" s="366"/>
      <c r="AA18" s="366"/>
      <c r="AB18" s="367"/>
      <c r="AC18" s="85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7"/>
      <c r="AR18" s="158"/>
      <c r="BO18" s="159"/>
      <c r="BQ18" s="158"/>
      <c r="BR18" s="160"/>
      <c r="BS18" s="160"/>
      <c r="BT18" s="160"/>
      <c r="BU18" s="160"/>
      <c r="BV18" s="160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J18" s="159"/>
    </row>
    <row r="19" spans="2:88" ht="6.95" customHeight="1" thickTop="1" x14ac:dyDescent="0.15">
      <c r="B19" s="88"/>
      <c r="C19" s="88"/>
      <c r="D19" s="88"/>
      <c r="E19" s="88"/>
      <c r="F19" s="88"/>
      <c r="G19" s="88"/>
      <c r="H19" s="88"/>
      <c r="I19" s="66"/>
      <c r="J19" s="66"/>
      <c r="K19" s="66"/>
      <c r="L19" s="66"/>
      <c r="M19" s="66"/>
      <c r="N19" s="66"/>
      <c r="O19" s="66"/>
      <c r="P19" s="66"/>
      <c r="Q19" s="66"/>
      <c r="R19" s="66"/>
      <c r="Y19" s="89"/>
      <c r="Z19" s="89"/>
      <c r="AA19" s="89"/>
      <c r="AB19" s="89"/>
      <c r="AC19" s="89"/>
      <c r="AR19" s="158"/>
      <c r="BO19" s="159"/>
      <c r="BQ19" s="158"/>
      <c r="BR19" s="160"/>
      <c r="BS19" s="160"/>
      <c r="BT19" s="160"/>
      <c r="BU19" s="160"/>
      <c r="BV19" s="160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J19" s="159"/>
    </row>
    <row r="20" spans="2:88" ht="14.25" thickBot="1" x14ac:dyDescent="0.2">
      <c r="B20" s="391" t="s">
        <v>516</v>
      </c>
      <c r="C20" s="392"/>
      <c r="D20" s="392"/>
      <c r="E20" s="392"/>
      <c r="F20" s="392"/>
      <c r="G20" s="392"/>
      <c r="H20" s="392"/>
      <c r="I20" s="392"/>
      <c r="J20" s="392"/>
      <c r="K20" s="392"/>
      <c r="L20" s="392"/>
      <c r="M20" s="392"/>
      <c r="N20" s="392"/>
      <c r="O20" s="392"/>
      <c r="P20" s="392"/>
      <c r="Q20" s="392"/>
      <c r="R20" s="393"/>
      <c r="S20" s="259" t="s">
        <v>203</v>
      </c>
      <c r="T20" s="260"/>
      <c r="U20" s="260"/>
      <c r="V20" s="260"/>
      <c r="W20" s="260"/>
      <c r="X20" s="260"/>
      <c r="Y20" s="260"/>
      <c r="Z20" s="260"/>
      <c r="AA20" s="260"/>
      <c r="AB20" s="260"/>
      <c r="AC20" s="260"/>
      <c r="AD20" s="260"/>
      <c r="AE20" s="260"/>
      <c r="AF20" s="260"/>
      <c r="AG20" s="260"/>
      <c r="AH20" s="260"/>
      <c r="AI20" s="260"/>
      <c r="AJ20" s="260"/>
      <c r="AK20" s="260"/>
      <c r="AL20" s="260"/>
      <c r="AM20" s="260"/>
      <c r="AN20" s="260"/>
      <c r="AO20" s="261"/>
      <c r="AR20" s="158"/>
      <c r="AS20" s="268" t="s">
        <v>688</v>
      </c>
      <c r="AT20" s="269"/>
      <c r="AU20" s="269"/>
      <c r="AV20" s="269"/>
      <c r="AW20" s="269"/>
      <c r="AX20" s="270"/>
      <c r="AY20" s="330">
        <v>46</v>
      </c>
      <c r="AZ20" s="331"/>
      <c r="BA20" s="331"/>
      <c r="BB20" s="331"/>
      <c r="BC20" s="332"/>
      <c r="BD20" s="197" t="s">
        <v>692</v>
      </c>
      <c r="BE20" s="160" t="s">
        <v>501</v>
      </c>
      <c r="BO20" s="159"/>
      <c r="BQ20" s="158"/>
      <c r="BR20" s="161"/>
      <c r="BS20" s="161"/>
      <c r="BT20" s="161"/>
      <c r="BU20" s="161"/>
      <c r="BV20" s="161"/>
      <c r="BW20" s="161"/>
      <c r="BX20" s="161"/>
      <c r="BY20" s="161"/>
      <c r="BZ20" s="161"/>
      <c r="CA20" s="161"/>
      <c r="CB20" s="161"/>
      <c r="CC20" s="161"/>
      <c r="CD20" s="161"/>
      <c r="CE20" s="161"/>
      <c r="CF20" s="161"/>
      <c r="CG20" s="161"/>
      <c r="CH20" s="161"/>
      <c r="CI20" s="161"/>
      <c r="CJ20" s="159"/>
    </row>
    <row r="21" spans="2:88" ht="2.4500000000000002" customHeight="1" thickTop="1" x14ac:dyDescent="0.15">
      <c r="B21" s="250" t="s">
        <v>502</v>
      </c>
      <c r="C21" s="251"/>
      <c r="D21" s="252"/>
      <c r="E21" s="6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1"/>
      <c r="T21" s="92"/>
      <c r="U21" s="92"/>
      <c r="V21" s="92"/>
      <c r="W21" s="92"/>
      <c r="X21" s="92"/>
      <c r="Y21" s="92"/>
      <c r="Z21" s="93"/>
      <c r="AA21" s="93"/>
      <c r="AB21" s="93"/>
      <c r="AC21" s="93"/>
      <c r="AD21" s="92"/>
      <c r="AE21" s="92"/>
      <c r="AF21" s="92"/>
      <c r="AG21" s="92"/>
      <c r="AH21" s="92"/>
      <c r="AI21" s="92"/>
      <c r="AJ21" s="92"/>
      <c r="AK21" s="92"/>
      <c r="AL21" s="92"/>
      <c r="AM21" s="92"/>
      <c r="AN21" s="92"/>
      <c r="AO21" s="94"/>
      <c r="AR21" s="158"/>
      <c r="BO21" s="159"/>
      <c r="BQ21" s="158"/>
      <c r="BR21" s="160"/>
      <c r="BS21" s="160"/>
      <c r="BT21" s="160"/>
      <c r="BU21" s="160"/>
      <c r="BV21" s="160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J21" s="159"/>
    </row>
    <row r="22" spans="2:88" ht="18" customHeight="1" x14ac:dyDescent="0.15">
      <c r="B22" s="253"/>
      <c r="C22" s="254"/>
      <c r="D22" s="255"/>
      <c r="E22" s="271" t="s">
        <v>204</v>
      </c>
      <c r="F22" s="272"/>
      <c r="G22" s="272"/>
      <c r="H22" s="272"/>
      <c r="I22" s="272"/>
      <c r="J22" s="272"/>
      <c r="K22" s="272"/>
      <c r="L22" s="272"/>
      <c r="M22" s="272"/>
      <c r="N22" s="272"/>
      <c r="O22" s="272"/>
      <c r="P22" s="272"/>
      <c r="Q22" s="272"/>
      <c r="R22" s="283"/>
      <c r="S22" s="95"/>
      <c r="T22" s="107" t="s">
        <v>614</v>
      </c>
      <c r="U22" s="108" t="s">
        <v>638</v>
      </c>
      <c r="V22" s="109" t="s">
        <v>612</v>
      </c>
      <c r="W22" s="96" t="s">
        <v>205</v>
      </c>
      <c r="X22" s="110" t="s">
        <v>633</v>
      </c>
      <c r="Y22" s="53"/>
      <c r="Z22" s="242" t="s">
        <v>237</v>
      </c>
      <c r="AA22" s="242"/>
      <c r="AB22" s="242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69"/>
      <c r="AR22" s="158"/>
      <c r="AS22" s="268" t="s">
        <v>161</v>
      </c>
      <c r="AT22" s="269"/>
      <c r="AU22" s="269"/>
      <c r="AV22" s="269"/>
      <c r="AW22" s="269"/>
      <c r="AX22" s="270"/>
      <c r="AY22" s="497">
        <v>173</v>
      </c>
      <c r="AZ22" s="498"/>
      <c r="BA22" s="498"/>
      <c r="BB22" s="498"/>
      <c r="BC22" s="499"/>
      <c r="BD22" s="180" t="s">
        <v>237</v>
      </c>
      <c r="BE22" s="181"/>
      <c r="BF22" s="340"/>
      <c r="BG22" s="340"/>
      <c r="BH22" s="340"/>
      <c r="BI22" s="340"/>
      <c r="BJ22" s="340"/>
      <c r="BL22" s="53"/>
      <c r="BM22" s="53"/>
      <c r="BN22" s="53"/>
      <c r="BO22" s="159"/>
      <c r="BQ22" s="158"/>
      <c r="BR22" s="268" t="s">
        <v>161</v>
      </c>
      <c r="BS22" s="269"/>
      <c r="BT22" s="269"/>
      <c r="BU22" s="269"/>
      <c r="BV22" s="269"/>
      <c r="BW22" s="321" t="s">
        <v>609</v>
      </c>
      <c r="BX22" s="322"/>
      <c r="BY22" s="322"/>
      <c r="BZ22" s="322"/>
      <c r="CA22" s="322"/>
      <c r="CB22" s="322"/>
      <c r="CC22" s="322"/>
      <c r="CD22" s="322"/>
      <c r="CE22" s="322"/>
      <c r="CF22" s="322"/>
      <c r="CG22" s="322"/>
      <c r="CH22" s="322"/>
      <c r="CI22" s="323"/>
      <c r="CJ22" s="159"/>
    </row>
    <row r="23" spans="2:88" ht="2.4500000000000002" customHeight="1" x14ac:dyDescent="0.15">
      <c r="B23" s="253"/>
      <c r="C23" s="254"/>
      <c r="D23" s="255"/>
      <c r="E23" s="97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9"/>
      <c r="T23" s="66"/>
      <c r="U23" s="100"/>
      <c r="V23" s="100"/>
      <c r="W23" s="66"/>
      <c r="X23" s="101"/>
      <c r="Y23" s="101"/>
      <c r="Z23" s="101"/>
      <c r="AA23" s="101"/>
      <c r="AB23" s="101"/>
      <c r="AC23" s="101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7"/>
      <c r="AR23" s="158"/>
      <c r="BO23" s="159"/>
      <c r="BQ23" s="158"/>
      <c r="BR23" s="160"/>
      <c r="BS23" s="160"/>
      <c r="BT23" s="160"/>
      <c r="BU23" s="160"/>
      <c r="BV23" s="160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J23" s="159"/>
    </row>
    <row r="24" spans="2:88" ht="2.4500000000000002" customHeight="1" x14ac:dyDescent="0.15">
      <c r="B24" s="253"/>
      <c r="C24" s="254"/>
      <c r="D24" s="255"/>
      <c r="E24" s="6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102"/>
      <c r="T24" s="103"/>
      <c r="U24" s="103"/>
      <c r="V24" s="103"/>
      <c r="W24" s="103"/>
      <c r="X24" s="103"/>
      <c r="Y24" s="242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2"/>
      <c r="AR24" s="158"/>
      <c r="BO24" s="159"/>
      <c r="BQ24" s="158"/>
      <c r="BR24" s="160"/>
      <c r="BS24" s="160"/>
      <c r="BT24" s="160"/>
      <c r="BU24" s="160"/>
      <c r="BV24" s="160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J24" s="159"/>
    </row>
    <row r="25" spans="2:88" ht="18" customHeight="1" x14ac:dyDescent="0.15">
      <c r="B25" s="253"/>
      <c r="C25" s="254"/>
      <c r="D25" s="255"/>
      <c r="E25" s="271" t="s">
        <v>206</v>
      </c>
      <c r="F25" s="272"/>
      <c r="G25" s="272"/>
      <c r="H25" s="272"/>
      <c r="I25" s="272"/>
      <c r="J25" s="272"/>
      <c r="K25" s="272"/>
      <c r="L25" s="272"/>
      <c r="M25" s="272"/>
      <c r="N25" s="272"/>
      <c r="O25" s="272"/>
      <c r="P25" s="272"/>
      <c r="Q25" s="272"/>
      <c r="R25" s="283"/>
      <c r="S25" s="104"/>
      <c r="T25" s="107" t="s">
        <v>609</v>
      </c>
      <c r="U25" s="108" t="s">
        <v>635</v>
      </c>
      <c r="V25" s="109" t="s">
        <v>612</v>
      </c>
      <c r="W25" s="96" t="s">
        <v>205</v>
      </c>
      <c r="X25" s="110" t="s">
        <v>633</v>
      </c>
      <c r="Y25" s="242"/>
      <c r="Z25" s="53" t="s">
        <v>276</v>
      </c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69"/>
      <c r="AR25" s="158"/>
      <c r="AS25" s="268" t="s">
        <v>162</v>
      </c>
      <c r="AT25" s="269"/>
      <c r="AU25" s="269"/>
      <c r="AV25" s="269"/>
      <c r="AW25" s="269"/>
      <c r="AX25" s="270"/>
      <c r="AY25" s="497">
        <v>63</v>
      </c>
      <c r="AZ25" s="498"/>
      <c r="BA25" s="498"/>
      <c r="BB25" s="498"/>
      <c r="BC25" s="499"/>
      <c r="BD25" s="180" t="s">
        <v>276</v>
      </c>
      <c r="BE25" s="181"/>
      <c r="BG25" s="180"/>
      <c r="BH25" s="180"/>
      <c r="BI25" s="180"/>
      <c r="BJ25" s="180"/>
      <c r="BO25" s="159"/>
      <c r="BQ25" s="158"/>
      <c r="BR25" s="268" t="s">
        <v>162</v>
      </c>
      <c r="BS25" s="269"/>
      <c r="BT25" s="269"/>
      <c r="BU25" s="269"/>
      <c r="BV25" s="269"/>
      <c r="BW25" s="321" t="s">
        <v>609</v>
      </c>
      <c r="BX25" s="322"/>
      <c r="BY25" s="322"/>
      <c r="BZ25" s="322"/>
      <c r="CA25" s="322"/>
      <c r="CB25" s="322"/>
      <c r="CC25" s="322"/>
      <c r="CD25" s="322"/>
      <c r="CE25" s="322"/>
      <c r="CF25" s="322"/>
      <c r="CG25" s="322"/>
      <c r="CH25" s="322"/>
      <c r="CI25" s="323"/>
      <c r="CJ25" s="159"/>
    </row>
    <row r="26" spans="2:88" ht="2.4500000000000002" customHeight="1" x14ac:dyDescent="0.15">
      <c r="B26" s="253"/>
      <c r="C26" s="254"/>
      <c r="D26" s="255"/>
      <c r="E26" s="97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105"/>
      <c r="T26" s="101"/>
      <c r="U26" s="101"/>
      <c r="V26" s="101"/>
      <c r="W26" s="101"/>
      <c r="X26" s="101"/>
      <c r="Y26" s="101"/>
      <c r="Z26" s="66"/>
      <c r="AA26" s="66"/>
      <c r="AB26" s="66"/>
      <c r="AC26" s="66"/>
      <c r="AD26" s="66"/>
      <c r="AE26" s="66"/>
      <c r="AF26" s="66"/>
      <c r="AG26" s="66"/>
      <c r="AH26" s="66"/>
      <c r="AI26" s="66"/>
      <c r="AJ26" s="66"/>
      <c r="AK26" s="66"/>
      <c r="AL26" s="66"/>
      <c r="AM26" s="66"/>
      <c r="AN26" s="66"/>
      <c r="AO26" s="67"/>
      <c r="AR26" s="158"/>
      <c r="BO26" s="159"/>
      <c r="BQ26" s="158"/>
      <c r="BR26" s="160"/>
      <c r="BS26" s="160"/>
      <c r="BT26" s="160"/>
      <c r="BU26" s="160"/>
      <c r="BV26" s="160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J26" s="159"/>
    </row>
    <row r="27" spans="2:88" ht="2.4500000000000002" customHeight="1" x14ac:dyDescent="0.15">
      <c r="B27" s="253"/>
      <c r="C27" s="254"/>
      <c r="D27" s="255"/>
      <c r="E27" s="6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102"/>
      <c r="T27" s="103"/>
      <c r="U27" s="103"/>
      <c r="V27" s="103"/>
      <c r="W27" s="103"/>
      <c r="X27" s="103"/>
      <c r="Y27" s="103"/>
      <c r="Z27" s="61"/>
      <c r="AA27" s="61"/>
      <c r="AB27" s="61"/>
      <c r="AC27" s="61"/>
      <c r="AD27" s="61"/>
      <c r="AE27" s="61"/>
      <c r="AF27" s="61"/>
      <c r="AG27" s="61"/>
      <c r="AH27" s="106"/>
      <c r="AI27" s="106"/>
      <c r="AJ27" s="106"/>
      <c r="AK27" s="106"/>
      <c r="AL27" s="61"/>
      <c r="AM27" s="61"/>
      <c r="AN27" s="61"/>
      <c r="AO27" s="62"/>
      <c r="AR27" s="158"/>
      <c r="BO27" s="159"/>
      <c r="BQ27" s="158"/>
      <c r="BR27" s="160"/>
      <c r="BS27" s="160"/>
      <c r="BT27" s="160"/>
      <c r="BU27" s="160"/>
      <c r="BV27" s="160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J27" s="159"/>
    </row>
    <row r="28" spans="2:88" ht="18" customHeight="1" x14ac:dyDescent="0.15">
      <c r="B28" s="253"/>
      <c r="C28" s="254"/>
      <c r="D28" s="255"/>
      <c r="E28" s="271" t="s">
        <v>238</v>
      </c>
      <c r="F28" s="272"/>
      <c r="G28" s="199"/>
      <c r="H28" s="199"/>
      <c r="I28" s="199"/>
      <c r="J28" s="199"/>
      <c r="K28" s="199"/>
      <c r="L28" s="199"/>
      <c r="M28" s="199"/>
      <c r="N28" s="199"/>
      <c r="O28" s="199"/>
      <c r="P28" s="199"/>
      <c r="Q28" s="199"/>
      <c r="R28" s="201"/>
      <c r="S28" s="104"/>
      <c r="T28" s="107" t="s">
        <v>609</v>
      </c>
      <c r="U28" s="108" t="s">
        <v>629</v>
      </c>
      <c r="V28" s="109" t="s">
        <v>614</v>
      </c>
      <c r="W28" s="96" t="s">
        <v>205</v>
      </c>
      <c r="X28" s="110" t="s">
        <v>633</v>
      </c>
      <c r="Y28" s="242"/>
      <c r="Z28" s="53" t="s">
        <v>278</v>
      </c>
      <c r="AA28" s="53"/>
      <c r="AB28" s="53"/>
      <c r="AC28" s="53"/>
      <c r="AD28" s="53"/>
      <c r="AE28" s="53"/>
      <c r="AF28" s="53"/>
      <c r="AG28" s="191"/>
      <c r="AH28" s="191"/>
      <c r="AI28" s="53"/>
      <c r="AJ28" s="53"/>
      <c r="AK28" s="53"/>
      <c r="AL28" s="53"/>
      <c r="AM28" s="53"/>
      <c r="AN28" s="191"/>
      <c r="AO28" s="192"/>
      <c r="AR28" s="158"/>
      <c r="AS28" s="290" t="s">
        <v>693</v>
      </c>
      <c r="AT28" s="291"/>
      <c r="AU28" s="291"/>
      <c r="AV28" s="291"/>
      <c r="AW28" s="291"/>
      <c r="AX28" s="292"/>
      <c r="AY28" s="333">
        <v>21</v>
      </c>
      <c r="AZ28" s="334"/>
      <c r="BA28" s="334"/>
      <c r="BB28" s="334"/>
      <c r="BC28" s="335"/>
      <c r="BD28" s="160" t="s">
        <v>494</v>
      </c>
      <c r="BF28" s="197" t="s">
        <v>501</v>
      </c>
      <c r="BO28" s="159"/>
      <c r="BQ28" s="158"/>
      <c r="BR28" s="268" t="s">
        <v>696</v>
      </c>
      <c r="BS28" s="269"/>
      <c r="BT28" s="269"/>
      <c r="BU28" s="269"/>
      <c r="BV28" s="269"/>
      <c r="BW28" s="321" t="s">
        <v>609</v>
      </c>
      <c r="BX28" s="322"/>
      <c r="BY28" s="322"/>
      <c r="BZ28" s="322"/>
      <c r="CA28" s="322"/>
      <c r="CB28" s="322"/>
      <c r="CC28" s="322"/>
      <c r="CD28" s="322"/>
      <c r="CE28" s="322"/>
      <c r="CF28" s="322"/>
      <c r="CG28" s="322"/>
      <c r="CH28" s="322"/>
      <c r="CI28" s="323"/>
      <c r="CJ28" s="159"/>
    </row>
    <row r="29" spans="2:88" ht="2.4500000000000002" customHeight="1" x14ac:dyDescent="0.15">
      <c r="B29" s="253"/>
      <c r="C29" s="254"/>
      <c r="D29" s="255"/>
      <c r="E29" s="97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111"/>
      <c r="T29" s="244"/>
      <c r="U29" s="244"/>
      <c r="V29" s="244"/>
      <c r="W29" s="244"/>
      <c r="X29" s="244"/>
      <c r="Y29" s="244"/>
      <c r="Z29" s="66"/>
      <c r="AA29" s="66"/>
      <c r="AB29" s="66"/>
      <c r="AC29" s="66"/>
      <c r="AD29" s="66"/>
      <c r="AE29" s="66"/>
      <c r="AF29" s="66"/>
      <c r="AG29" s="66"/>
      <c r="AH29" s="113"/>
      <c r="AI29" s="113"/>
      <c r="AJ29" s="113"/>
      <c r="AK29" s="113"/>
      <c r="AL29" s="66"/>
      <c r="AM29" s="66"/>
      <c r="AN29" s="66"/>
      <c r="AO29" s="67"/>
      <c r="AR29" s="158"/>
      <c r="BO29" s="159"/>
      <c r="BQ29" s="158"/>
      <c r="BR29" s="160"/>
      <c r="BS29" s="160"/>
      <c r="BT29" s="160"/>
      <c r="BU29" s="160"/>
      <c r="BV29" s="160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J29" s="159"/>
    </row>
    <row r="30" spans="2:88" ht="2.4500000000000002" customHeight="1" x14ac:dyDescent="0.15">
      <c r="B30" s="253"/>
      <c r="C30" s="254"/>
      <c r="D30" s="255"/>
      <c r="E30" s="6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102"/>
      <c r="T30" s="103"/>
      <c r="U30" s="103"/>
      <c r="V30" s="103"/>
      <c r="W30" s="103"/>
      <c r="X30" s="103"/>
      <c r="Y30" s="103"/>
      <c r="Z30" s="103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2"/>
      <c r="AR30" s="158"/>
      <c r="BO30" s="159"/>
      <c r="BQ30" s="158"/>
      <c r="BR30" s="160"/>
      <c r="BS30" s="160"/>
      <c r="BT30" s="160"/>
      <c r="BU30" s="160"/>
      <c r="BV30" s="160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J30" s="159"/>
    </row>
    <row r="31" spans="2:88" ht="18" customHeight="1" x14ac:dyDescent="0.15">
      <c r="B31" s="253"/>
      <c r="C31" s="254"/>
      <c r="D31" s="255"/>
      <c r="E31" s="271" t="s">
        <v>236</v>
      </c>
      <c r="F31" s="272"/>
      <c r="G31" s="199"/>
      <c r="H31" s="199"/>
      <c r="I31" s="199"/>
      <c r="J31" s="199"/>
      <c r="K31" s="199"/>
      <c r="L31" s="199"/>
      <c r="M31" s="199"/>
      <c r="N31" s="199"/>
      <c r="O31" s="199"/>
      <c r="P31" s="199"/>
      <c r="Q31" s="199"/>
      <c r="R31" s="201"/>
      <c r="S31" s="104"/>
      <c r="T31" s="107" t="s">
        <v>609</v>
      </c>
      <c r="U31" s="108" t="s">
        <v>634</v>
      </c>
      <c r="V31" s="109" t="s">
        <v>633</v>
      </c>
      <c r="W31" s="96" t="s">
        <v>205</v>
      </c>
      <c r="X31" s="110" t="s">
        <v>633</v>
      </c>
      <c r="Y31" s="242"/>
      <c r="Z31" s="242" t="s">
        <v>237</v>
      </c>
      <c r="AA31" s="53"/>
      <c r="AB31" s="53"/>
      <c r="AC31" s="53"/>
      <c r="AD31" s="110" t="s">
        <v>624</v>
      </c>
      <c r="AE31" s="53" t="s">
        <v>715</v>
      </c>
      <c r="AF31" s="53"/>
      <c r="AG31" s="53"/>
      <c r="AH31" s="110" t="s">
        <v>609</v>
      </c>
      <c r="AI31" s="53" t="s">
        <v>716</v>
      </c>
      <c r="AJ31" s="53"/>
      <c r="AK31" s="53"/>
      <c r="AL31" s="110" t="s">
        <v>609</v>
      </c>
      <c r="AM31" s="53" t="s">
        <v>717</v>
      </c>
      <c r="AN31" s="53"/>
      <c r="AO31" s="69"/>
      <c r="AR31" s="158"/>
      <c r="AS31" s="268" t="s">
        <v>639</v>
      </c>
      <c r="AT31" s="269"/>
      <c r="AU31" s="269"/>
      <c r="AV31" s="269"/>
      <c r="AW31" s="269"/>
      <c r="AX31" s="270"/>
      <c r="AY31" s="497">
        <v>80</v>
      </c>
      <c r="AZ31" s="498"/>
      <c r="BA31" s="498"/>
      <c r="BB31" s="498"/>
      <c r="BC31" s="499"/>
      <c r="BD31" s="180" t="s">
        <v>237</v>
      </c>
      <c r="BE31" s="181"/>
      <c r="BF31" s="320" t="s">
        <v>488</v>
      </c>
      <c r="BG31" s="320"/>
      <c r="BH31" s="320"/>
      <c r="BI31" s="331">
        <v>1</v>
      </c>
      <c r="BJ31" s="331"/>
      <c r="BK31" s="332"/>
      <c r="BO31" s="159"/>
      <c r="BQ31" s="158"/>
      <c r="BR31" s="268" t="s">
        <v>639</v>
      </c>
      <c r="BS31" s="269"/>
      <c r="BT31" s="269"/>
      <c r="BU31" s="269"/>
      <c r="BV31" s="269"/>
      <c r="BW31" s="321" t="s">
        <v>609</v>
      </c>
      <c r="BX31" s="322"/>
      <c r="BY31" s="322"/>
      <c r="BZ31" s="322"/>
      <c r="CA31" s="268" t="s">
        <v>488</v>
      </c>
      <c r="CB31" s="269"/>
      <c r="CC31" s="269"/>
      <c r="CD31" s="269"/>
      <c r="CE31" s="270"/>
      <c r="CF31" s="322" t="s">
        <v>609</v>
      </c>
      <c r="CG31" s="322"/>
      <c r="CH31" s="322"/>
      <c r="CI31" s="323"/>
      <c r="CJ31" s="159"/>
    </row>
    <row r="32" spans="2:88" ht="2.4500000000000002" customHeight="1" x14ac:dyDescent="0.15">
      <c r="B32" s="253"/>
      <c r="C32" s="254"/>
      <c r="D32" s="255"/>
      <c r="E32" s="118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93"/>
      <c r="T32" s="122"/>
      <c r="U32" s="122"/>
      <c r="V32" s="122"/>
      <c r="W32" s="122"/>
      <c r="X32" s="122"/>
      <c r="Y32" s="122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4"/>
      <c r="AR32" s="158"/>
      <c r="BO32" s="159"/>
      <c r="BQ32" s="158"/>
      <c r="BR32" s="160"/>
      <c r="BS32" s="160"/>
      <c r="BT32" s="160"/>
      <c r="BU32" s="160"/>
      <c r="BV32" s="160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J32" s="159"/>
    </row>
    <row r="33" spans="2:88" ht="2.4500000000000002" customHeight="1" x14ac:dyDescent="0.15">
      <c r="B33" s="253"/>
      <c r="C33" s="254"/>
      <c r="D33" s="255"/>
      <c r="E33" s="68"/>
      <c r="F33" s="199"/>
      <c r="G33" s="199"/>
      <c r="H33" s="199"/>
      <c r="I33" s="199"/>
      <c r="J33" s="199"/>
      <c r="K33" s="199"/>
      <c r="L33" s="199"/>
      <c r="M33" s="199"/>
      <c r="N33" s="199"/>
      <c r="O33" s="199"/>
      <c r="P33" s="199"/>
      <c r="Q33" s="199"/>
      <c r="R33" s="199"/>
      <c r="S33" s="104"/>
      <c r="T33" s="242"/>
      <c r="U33" s="242"/>
      <c r="V33" s="242"/>
      <c r="W33" s="242"/>
      <c r="X33" s="242"/>
      <c r="Y33" s="242"/>
      <c r="Z33" s="53"/>
      <c r="AA33" s="53"/>
      <c r="AB33" s="53"/>
      <c r="AC33" s="355" t="s">
        <v>495</v>
      </c>
      <c r="AD33" s="355"/>
      <c r="AE33" s="355"/>
      <c r="AF33" s="355"/>
      <c r="AG33" s="355"/>
      <c r="AH33" s="355"/>
      <c r="AI33" s="355"/>
      <c r="AJ33" s="355"/>
      <c r="AK33" s="355"/>
      <c r="AL33" s="355"/>
      <c r="AM33" s="355"/>
      <c r="AN33" s="355"/>
      <c r="AO33" s="356"/>
      <c r="AR33" s="158"/>
      <c r="BO33" s="159"/>
      <c r="BQ33" s="158"/>
      <c r="BR33" s="160"/>
      <c r="BS33" s="160"/>
      <c r="BT33" s="160"/>
      <c r="BU33" s="160"/>
      <c r="BV33" s="160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J33" s="159"/>
    </row>
    <row r="34" spans="2:88" ht="18" customHeight="1" x14ac:dyDescent="0.15">
      <c r="B34" s="253"/>
      <c r="C34" s="254"/>
      <c r="D34" s="255"/>
      <c r="E34" s="296" t="s">
        <v>521</v>
      </c>
      <c r="F34" s="297"/>
      <c r="G34" s="297"/>
      <c r="H34" s="297"/>
      <c r="I34" s="297"/>
      <c r="J34" s="297"/>
      <c r="K34" s="297"/>
      <c r="L34" s="199"/>
      <c r="M34" s="199"/>
      <c r="N34" s="199"/>
      <c r="O34" s="199"/>
      <c r="P34" s="199"/>
      <c r="Q34" s="199"/>
      <c r="R34" s="201"/>
      <c r="S34" s="104"/>
      <c r="T34" s="107" t="s">
        <v>609</v>
      </c>
      <c r="U34" s="108" t="s">
        <v>609</v>
      </c>
      <c r="V34" s="109" t="s">
        <v>609</v>
      </c>
      <c r="W34" s="96" t="s">
        <v>205</v>
      </c>
      <c r="X34" s="110" t="s">
        <v>609</v>
      </c>
      <c r="Y34" s="242"/>
      <c r="Z34" s="53" t="s">
        <v>277</v>
      </c>
      <c r="AA34" s="53"/>
      <c r="AB34" s="53"/>
      <c r="AC34" s="355"/>
      <c r="AD34" s="355"/>
      <c r="AE34" s="355"/>
      <c r="AF34" s="355"/>
      <c r="AG34" s="355"/>
      <c r="AH34" s="355"/>
      <c r="AI34" s="355"/>
      <c r="AJ34" s="355"/>
      <c r="AK34" s="355"/>
      <c r="AL34" s="355"/>
      <c r="AM34" s="355"/>
      <c r="AN34" s="355"/>
      <c r="AO34" s="356"/>
      <c r="AR34" s="158"/>
      <c r="AS34" s="290" t="s">
        <v>640</v>
      </c>
      <c r="AT34" s="291"/>
      <c r="AU34" s="291"/>
      <c r="AV34" s="291"/>
      <c r="AW34" s="291"/>
      <c r="AX34" s="292"/>
      <c r="AY34" s="497"/>
      <c r="AZ34" s="498"/>
      <c r="BA34" s="498"/>
      <c r="BB34" s="498"/>
      <c r="BC34" s="499"/>
      <c r="BD34" s="180" t="s">
        <v>641</v>
      </c>
      <c r="BE34" s="181"/>
      <c r="BO34" s="159"/>
      <c r="BQ34" s="158"/>
      <c r="BR34" s="268" t="s">
        <v>640</v>
      </c>
      <c r="BS34" s="269"/>
      <c r="BT34" s="269"/>
      <c r="BU34" s="269"/>
      <c r="BV34" s="269"/>
      <c r="BW34" s="327" t="s">
        <v>642</v>
      </c>
      <c r="BX34" s="328"/>
      <c r="BY34" s="328"/>
      <c r="BZ34" s="328"/>
      <c r="CA34" s="328"/>
      <c r="CB34" s="328"/>
      <c r="CC34" s="328"/>
      <c r="CD34" s="328"/>
      <c r="CE34" s="328"/>
      <c r="CF34" s="328"/>
      <c r="CG34" s="328"/>
      <c r="CH34" s="328"/>
      <c r="CI34" s="329"/>
      <c r="CJ34" s="159"/>
    </row>
    <row r="35" spans="2:88" ht="2.4500000000000002" customHeight="1" x14ac:dyDescent="0.15">
      <c r="B35" s="256"/>
      <c r="C35" s="257"/>
      <c r="D35" s="258"/>
      <c r="E35" s="97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194"/>
      <c r="T35" s="114"/>
      <c r="U35" s="114"/>
      <c r="V35" s="114"/>
      <c r="W35" s="114"/>
      <c r="X35" s="114"/>
      <c r="Y35" s="114"/>
      <c r="Z35" s="66"/>
      <c r="AA35" s="66"/>
      <c r="AB35" s="66"/>
      <c r="AC35" s="357"/>
      <c r="AD35" s="357"/>
      <c r="AE35" s="357"/>
      <c r="AF35" s="357"/>
      <c r="AG35" s="357"/>
      <c r="AH35" s="357"/>
      <c r="AI35" s="357"/>
      <c r="AJ35" s="357"/>
      <c r="AK35" s="357"/>
      <c r="AL35" s="357"/>
      <c r="AM35" s="357"/>
      <c r="AN35" s="357"/>
      <c r="AO35" s="358"/>
      <c r="AR35" s="158"/>
      <c r="BO35" s="159"/>
      <c r="BQ35" s="158"/>
      <c r="BR35" s="160"/>
      <c r="BS35" s="160"/>
      <c r="BT35" s="160"/>
      <c r="BU35" s="160"/>
      <c r="BV35" s="160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J35" s="159"/>
    </row>
    <row r="36" spans="2:88" ht="2.4500000000000002" customHeight="1" x14ac:dyDescent="0.15">
      <c r="B36" s="259" t="s">
        <v>207</v>
      </c>
      <c r="C36" s="260"/>
      <c r="D36" s="261"/>
      <c r="E36" s="6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5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69"/>
      <c r="AR36" s="158"/>
      <c r="BO36" s="159"/>
      <c r="BQ36" s="158"/>
      <c r="BR36" s="160"/>
      <c r="BS36" s="160"/>
      <c r="BT36" s="160"/>
      <c r="BU36" s="160"/>
      <c r="BV36" s="160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J36" s="159"/>
    </row>
    <row r="37" spans="2:88" ht="18" customHeight="1" x14ac:dyDescent="0.15">
      <c r="B37" s="262"/>
      <c r="C37" s="263"/>
      <c r="D37" s="264"/>
      <c r="E37" s="271" t="s">
        <v>208</v>
      </c>
      <c r="F37" s="272"/>
      <c r="G37" s="272"/>
      <c r="H37" s="272"/>
      <c r="I37" s="272"/>
      <c r="J37" s="272"/>
      <c r="K37" s="272"/>
      <c r="L37" s="272"/>
      <c r="M37" s="272"/>
      <c r="N37" s="272"/>
      <c r="O37" s="272"/>
      <c r="P37" s="272"/>
      <c r="Q37" s="272"/>
      <c r="R37" s="283"/>
      <c r="S37" s="95"/>
      <c r="T37" s="110" t="s">
        <v>624</v>
      </c>
      <c r="U37" s="53" t="s">
        <v>729</v>
      </c>
      <c r="V37" s="53"/>
      <c r="W37" s="244" t="s">
        <v>239</v>
      </c>
      <c r="X37" s="394" t="s">
        <v>731</v>
      </c>
      <c r="Y37" s="394"/>
      <c r="Z37" s="394"/>
      <c r="AA37" s="394"/>
      <c r="AB37" s="394"/>
      <c r="AC37" s="394"/>
      <c r="AD37" s="394"/>
      <c r="AE37" s="394"/>
      <c r="AF37" s="394"/>
      <c r="AG37" s="394"/>
      <c r="AH37" s="394"/>
      <c r="AI37" s="394"/>
      <c r="AJ37" s="394"/>
      <c r="AK37" s="116" t="s">
        <v>240</v>
      </c>
      <c r="AL37" s="110"/>
      <c r="AM37" s="53" t="s">
        <v>714</v>
      </c>
      <c r="AN37" s="53"/>
      <c r="AO37" s="69"/>
      <c r="AR37" s="158"/>
      <c r="AS37" s="268" t="s">
        <v>643</v>
      </c>
      <c r="AT37" s="269"/>
      <c r="AU37" s="269"/>
      <c r="AV37" s="269"/>
      <c r="AW37" s="269"/>
      <c r="AX37" s="270"/>
      <c r="AY37" s="330">
        <v>1</v>
      </c>
      <c r="AZ37" s="332"/>
      <c r="BA37" s="290" t="s">
        <v>165</v>
      </c>
      <c r="BB37" s="291"/>
      <c r="BC37" s="292"/>
      <c r="BD37" s="500" t="s">
        <v>730</v>
      </c>
      <c r="BE37" s="501"/>
      <c r="BF37" s="501"/>
      <c r="BG37" s="501"/>
      <c r="BH37" s="501"/>
      <c r="BI37" s="501"/>
      <c r="BJ37" s="501"/>
      <c r="BK37" s="501"/>
      <c r="BL37" s="501"/>
      <c r="BM37" s="501"/>
      <c r="BN37" s="502"/>
      <c r="BO37" s="159"/>
      <c r="BQ37" s="158"/>
      <c r="BR37" s="268" t="s">
        <v>643</v>
      </c>
      <c r="BS37" s="269"/>
      <c r="BT37" s="269"/>
      <c r="BU37" s="269"/>
      <c r="BV37" s="269"/>
      <c r="BW37" s="321" t="s">
        <v>609</v>
      </c>
      <c r="BX37" s="322"/>
      <c r="BY37" s="322"/>
      <c r="BZ37" s="323"/>
      <c r="CA37" s="268" t="s">
        <v>208</v>
      </c>
      <c r="CB37" s="269"/>
      <c r="CC37" s="269"/>
      <c r="CD37" s="269"/>
      <c r="CE37" s="270"/>
      <c r="CF37" s="322" t="s">
        <v>609</v>
      </c>
      <c r="CG37" s="322"/>
      <c r="CH37" s="322"/>
      <c r="CI37" s="323"/>
      <c r="CJ37" s="159"/>
    </row>
    <row r="38" spans="2:88" ht="2.4500000000000002" customHeight="1" x14ac:dyDescent="0.15">
      <c r="B38" s="262"/>
      <c r="C38" s="263"/>
      <c r="D38" s="264"/>
      <c r="E38" s="97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9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7"/>
      <c r="AR38" s="158"/>
      <c r="BO38" s="159"/>
      <c r="BQ38" s="158"/>
      <c r="BR38" s="160"/>
      <c r="BS38" s="160"/>
      <c r="BT38" s="160"/>
      <c r="BU38" s="160"/>
      <c r="BV38" s="160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J38" s="159"/>
    </row>
    <row r="39" spans="2:88" ht="2.4500000000000002" customHeight="1" x14ac:dyDescent="0.15">
      <c r="B39" s="262"/>
      <c r="C39" s="263"/>
      <c r="D39" s="264"/>
      <c r="E39" s="6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115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2"/>
      <c r="AR39" s="158"/>
      <c r="BO39" s="159"/>
      <c r="BQ39" s="158"/>
      <c r="BR39" s="160"/>
      <c r="BS39" s="160"/>
      <c r="BT39" s="160"/>
      <c r="BU39" s="160"/>
      <c r="BV39" s="160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J39" s="159"/>
    </row>
    <row r="40" spans="2:88" ht="18" customHeight="1" x14ac:dyDescent="0.15">
      <c r="B40" s="262"/>
      <c r="C40" s="263"/>
      <c r="D40" s="264"/>
      <c r="E40" s="271" t="s">
        <v>209</v>
      </c>
      <c r="F40" s="272"/>
      <c r="G40" s="272"/>
      <c r="H40" s="272"/>
      <c r="I40" s="272"/>
      <c r="J40" s="272"/>
      <c r="K40" s="272"/>
      <c r="L40" s="272"/>
      <c r="M40" s="272"/>
      <c r="N40" s="272"/>
      <c r="O40" s="272"/>
      <c r="P40" s="272"/>
      <c r="Q40" s="272"/>
      <c r="R40" s="283"/>
      <c r="S40" s="95"/>
      <c r="T40" s="110" t="s">
        <v>609</v>
      </c>
      <c r="U40" s="53" t="s">
        <v>729</v>
      </c>
      <c r="V40" s="53"/>
      <c r="W40" s="244" t="s">
        <v>239</v>
      </c>
      <c r="X40" s="394" t="s">
        <v>609</v>
      </c>
      <c r="Y40" s="394"/>
      <c r="Z40" s="394"/>
      <c r="AA40" s="394"/>
      <c r="AB40" s="394"/>
      <c r="AC40" s="394"/>
      <c r="AD40" s="394"/>
      <c r="AE40" s="394"/>
      <c r="AF40" s="394"/>
      <c r="AG40" s="394"/>
      <c r="AH40" s="394"/>
      <c r="AI40" s="394"/>
      <c r="AJ40" s="394"/>
      <c r="AK40" s="116" t="s">
        <v>240</v>
      </c>
      <c r="AL40" s="110" t="s">
        <v>624</v>
      </c>
      <c r="AM40" s="53" t="s">
        <v>714</v>
      </c>
      <c r="AN40" s="53"/>
      <c r="AO40" s="69"/>
      <c r="AR40" s="158"/>
      <c r="AS40" s="268" t="s">
        <v>644</v>
      </c>
      <c r="AT40" s="269"/>
      <c r="AU40" s="269"/>
      <c r="AV40" s="269"/>
      <c r="AW40" s="269"/>
      <c r="AX40" s="270"/>
      <c r="AY40" s="330">
        <v>2</v>
      </c>
      <c r="AZ40" s="332"/>
      <c r="BA40" s="290" t="s">
        <v>167</v>
      </c>
      <c r="BB40" s="291"/>
      <c r="BC40" s="292"/>
      <c r="BD40" s="500"/>
      <c r="BE40" s="501"/>
      <c r="BF40" s="501"/>
      <c r="BG40" s="501"/>
      <c r="BH40" s="501"/>
      <c r="BI40" s="501"/>
      <c r="BJ40" s="501"/>
      <c r="BK40" s="501"/>
      <c r="BL40" s="501"/>
      <c r="BM40" s="501"/>
      <c r="BN40" s="502"/>
      <c r="BO40" s="159"/>
      <c r="BQ40" s="158"/>
      <c r="BR40" s="268" t="s">
        <v>644</v>
      </c>
      <c r="BS40" s="269"/>
      <c r="BT40" s="269"/>
      <c r="BU40" s="269"/>
      <c r="BV40" s="269"/>
      <c r="BW40" s="321" t="s">
        <v>609</v>
      </c>
      <c r="BX40" s="322"/>
      <c r="BY40" s="322"/>
      <c r="BZ40" s="323"/>
      <c r="CA40" s="268" t="s">
        <v>209</v>
      </c>
      <c r="CB40" s="269"/>
      <c r="CC40" s="269"/>
      <c r="CD40" s="269"/>
      <c r="CE40" s="270"/>
      <c r="CF40" s="322" t="s">
        <v>609</v>
      </c>
      <c r="CG40" s="322"/>
      <c r="CH40" s="322"/>
      <c r="CI40" s="323"/>
      <c r="CJ40" s="159"/>
    </row>
    <row r="41" spans="2:88" ht="2.4500000000000002" customHeight="1" x14ac:dyDescent="0.15">
      <c r="B41" s="262"/>
      <c r="C41" s="263"/>
      <c r="D41" s="264"/>
      <c r="E41" s="97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9"/>
      <c r="T41" s="66"/>
      <c r="U41" s="66"/>
      <c r="V41" s="66"/>
      <c r="W41" s="66"/>
      <c r="X41" s="66"/>
      <c r="Y41" s="66"/>
      <c r="Z41" s="66"/>
      <c r="AA41" s="66"/>
      <c r="AB41" s="66"/>
      <c r="AC41" s="66"/>
      <c r="AD41" s="66"/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7"/>
      <c r="AR41" s="158"/>
      <c r="BO41" s="159"/>
      <c r="BQ41" s="158"/>
      <c r="BR41" s="160"/>
      <c r="BS41" s="160"/>
      <c r="BT41" s="160"/>
      <c r="BU41" s="160"/>
      <c r="BV41" s="160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J41" s="159"/>
    </row>
    <row r="42" spans="2:88" ht="2.4500000000000002" customHeight="1" x14ac:dyDescent="0.15">
      <c r="B42" s="262"/>
      <c r="C42" s="263"/>
      <c r="D42" s="264"/>
      <c r="E42" s="6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115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2"/>
      <c r="AR42" s="158"/>
      <c r="BO42" s="159"/>
      <c r="BQ42" s="158"/>
      <c r="BR42" s="160"/>
      <c r="BS42" s="160"/>
      <c r="BT42" s="160"/>
      <c r="BU42" s="160"/>
      <c r="BV42" s="160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J42" s="159"/>
    </row>
    <row r="43" spans="2:88" ht="18" customHeight="1" x14ac:dyDescent="0.15">
      <c r="B43" s="262"/>
      <c r="C43" s="263"/>
      <c r="D43" s="264"/>
      <c r="E43" s="271" t="s">
        <v>210</v>
      </c>
      <c r="F43" s="272"/>
      <c r="G43" s="272"/>
      <c r="H43" s="272"/>
      <c r="I43" s="272"/>
      <c r="J43" s="272"/>
      <c r="K43" s="272"/>
      <c r="L43" s="272"/>
      <c r="M43" s="272"/>
      <c r="N43" s="272"/>
      <c r="O43" s="272"/>
      <c r="P43" s="272"/>
      <c r="Q43" s="272"/>
      <c r="R43" s="283"/>
      <c r="S43" s="95"/>
      <c r="T43" s="110" t="s">
        <v>609</v>
      </c>
      <c r="U43" s="53" t="s">
        <v>729</v>
      </c>
      <c r="V43" s="53"/>
      <c r="W43" s="244" t="s">
        <v>239</v>
      </c>
      <c r="X43" s="394" t="s">
        <v>609</v>
      </c>
      <c r="Y43" s="394"/>
      <c r="Z43" s="394"/>
      <c r="AA43" s="394"/>
      <c r="AB43" s="394"/>
      <c r="AC43" s="394"/>
      <c r="AD43" s="394"/>
      <c r="AE43" s="394"/>
      <c r="AF43" s="394"/>
      <c r="AG43" s="394"/>
      <c r="AH43" s="394"/>
      <c r="AI43" s="394"/>
      <c r="AJ43" s="394"/>
      <c r="AK43" s="116" t="s">
        <v>240</v>
      </c>
      <c r="AL43" s="110" t="s">
        <v>624</v>
      </c>
      <c r="AM43" s="53" t="s">
        <v>714</v>
      </c>
      <c r="AN43" s="53"/>
      <c r="AO43" s="69"/>
      <c r="AR43" s="158"/>
      <c r="AS43" s="268" t="s">
        <v>645</v>
      </c>
      <c r="AT43" s="269"/>
      <c r="AU43" s="269"/>
      <c r="AV43" s="269"/>
      <c r="AW43" s="269"/>
      <c r="AX43" s="270"/>
      <c r="AY43" s="330">
        <v>2</v>
      </c>
      <c r="AZ43" s="332"/>
      <c r="BA43" s="290" t="s">
        <v>168</v>
      </c>
      <c r="BB43" s="291"/>
      <c r="BC43" s="292"/>
      <c r="BD43" s="500"/>
      <c r="BE43" s="501"/>
      <c r="BF43" s="501"/>
      <c r="BG43" s="501"/>
      <c r="BH43" s="501"/>
      <c r="BI43" s="501"/>
      <c r="BJ43" s="501"/>
      <c r="BK43" s="501"/>
      <c r="BL43" s="501"/>
      <c r="BM43" s="501"/>
      <c r="BN43" s="502"/>
      <c r="BO43" s="159"/>
      <c r="BQ43" s="158"/>
      <c r="BR43" s="268" t="s">
        <v>645</v>
      </c>
      <c r="BS43" s="269"/>
      <c r="BT43" s="269"/>
      <c r="BU43" s="269"/>
      <c r="BV43" s="269"/>
      <c r="BW43" s="321" t="s">
        <v>609</v>
      </c>
      <c r="BX43" s="322"/>
      <c r="BY43" s="322"/>
      <c r="BZ43" s="323"/>
      <c r="CA43" s="268" t="s">
        <v>210</v>
      </c>
      <c r="CB43" s="269"/>
      <c r="CC43" s="269"/>
      <c r="CD43" s="269"/>
      <c r="CE43" s="270"/>
      <c r="CF43" s="322" t="s">
        <v>609</v>
      </c>
      <c r="CG43" s="322"/>
      <c r="CH43" s="322"/>
      <c r="CI43" s="323"/>
      <c r="CJ43" s="159"/>
    </row>
    <row r="44" spans="2:88" ht="2.4500000000000002" customHeight="1" x14ac:dyDescent="0.15">
      <c r="B44" s="265"/>
      <c r="C44" s="266"/>
      <c r="D44" s="267"/>
      <c r="E44" s="97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9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7"/>
      <c r="AR44" s="158"/>
      <c r="BO44" s="159"/>
      <c r="BQ44" s="158"/>
      <c r="BR44" s="160"/>
      <c r="BS44" s="160"/>
      <c r="BT44" s="160"/>
      <c r="BU44" s="160"/>
      <c r="BV44" s="160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J44" s="159"/>
    </row>
    <row r="45" spans="2:88" ht="2.4500000000000002" customHeight="1" x14ac:dyDescent="0.15">
      <c r="B45" s="259" t="s">
        <v>211</v>
      </c>
      <c r="C45" s="260"/>
      <c r="D45" s="261"/>
      <c r="E45" s="6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5"/>
      <c r="T45" s="53"/>
      <c r="U45" s="53"/>
      <c r="V45" s="114"/>
      <c r="W45" s="114"/>
      <c r="X45" s="114"/>
      <c r="Y45" s="242"/>
      <c r="Z45" s="106"/>
      <c r="AA45" s="106"/>
      <c r="AB45" s="61"/>
      <c r="AC45" s="61"/>
      <c r="AD45" s="61"/>
      <c r="AE45" s="61"/>
      <c r="AF45" s="61"/>
      <c r="AG45" s="61"/>
      <c r="AH45" s="106"/>
      <c r="AI45" s="106"/>
      <c r="AJ45" s="106"/>
      <c r="AK45" s="106"/>
      <c r="AL45" s="61"/>
      <c r="AM45" s="61"/>
      <c r="AN45" s="61"/>
      <c r="AO45" s="62"/>
      <c r="AR45" s="158"/>
      <c r="BO45" s="159"/>
      <c r="BQ45" s="158"/>
      <c r="BR45" s="160"/>
      <c r="BS45" s="160"/>
      <c r="BT45" s="160"/>
      <c r="BU45" s="160"/>
      <c r="BV45" s="160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J45" s="159"/>
    </row>
    <row r="46" spans="2:88" ht="18" customHeight="1" x14ac:dyDescent="0.15">
      <c r="B46" s="262"/>
      <c r="C46" s="263"/>
      <c r="D46" s="264"/>
      <c r="E46" s="271" t="s">
        <v>212</v>
      </c>
      <c r="F46" s="272"/>
      <c r="G46" s="272"/>
      <c r="H46" s="272"/>
      <c r="I46" s="272"/>
      <c r="J46" s="199"/>
      <c r="K46" s="199"/>
      <c r="L46" s="199"/>
      <c r="M46" s="199"/>
      <c r="N46" s="199"/>
      <c r="O46" s="199"/>
      <c r="P46" s="199"/>
      <c r="Q46" s="199"/>
      <c r="R46" s="201" t="s">
        <v>517</v>
      </c>
      <c r="S46" s="95"/>
      <c r="T46" s="53"/>
      <c r="U46" s="53"/>
      <c r="V46" s="107" t="s">
        <v>614</v>
      </c>
      <c r="W46" s="176" t="s">
        <v>612</v>
      </c>
      <c r="X46" s="109" t="s">
        <v>635</v>
      </c>
      <c r="Y46" s="242"/>
      <c r="Z46" s="116" t="s">
        <v>213</v>
      </c>
      <c r="AA46" s="116"/>
      <c r="AB46" s="53"/>
      <c r="AI46" s="53"/>
      <c r="AJ46" s="53"/>
      <c r="AK46" s="53"/>
      <c r="AM46" s="53"/>
      <c r="AN46" s="53"/>
      <c r="AO46" s="190"/>
      <c r="AR46" s="158"/>
      <c r="AS46" s="268" t="s">
        <v>646</v>
      </c>
      <c r="AT46" s="269"/>
      <c r="AU46" s="269"/>
      <c r="AV46" s="269"/>
      <c r="AW46" s="269"/>
      <c r="AX46" s="270"/>
      <c r="AY46" s="491">
        <v>136</v>
      </c>
      <c r="AZ46" s="492"/>
      <c r="BA46" s="492"/>
      <c r="BB46" s="492"/>
      <c r="BC46" s="493"/>
      <c r="BD46" s="180" t="s">
        <v>213</v>
      </c>
      <c r="BE46" s="182"/>
      <c r="BO46" s="159"/>
      <c r="BQ46" s="158"/>
      <c r="BR46" s="268" t="s">
        <v>646</v>
      </c>
      <c r="BS46" s="269"/>
      <c r="BT46" s="269"/>
      <c r="BU46" s="269"/>
      <c r="BV46" s="269"/>
      <c r="BW46" s="321" t="s">
        <v>609</v>
      </c>
      <c r="BX46" s="322"/>
      <c r="BY46" s="322"/>
      <c r="BZ46" s="322"/>
      <c r="CA46" s="322"/>
      <c r="CB46" s="322"/>
      <c r="CC46" s="322"/>
      <c r="CD46" s="322"/>
      <c r="CE46" s="322"/>
      <c r="CF46" s="322"/>
      <c r="CG46" s="322"/>
      <c r="CH46" s="322"/>
      <c r="CI46" s="323"/>
      <c r="CJ46" s="159"/>
    </row>
    <row r="47" spans="2:88" ht="2.4500000000000002" customHeight="1" x14ac:dyDescent="0.15">
      <c r="B47" s="262"/>
      <c r="C47" s="263"/>
      <c r="D47" s="264"/>
      <c r="E47" s="97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9"/>
      <c r="T47" s="66"/>
      <c r="U47" s="66"/>
      <c r="V47" s="101"/>
      <c r="W47" s="101"/>
      <c r="X47" s="101"/>
      <c r="Y47" s="101"/>
      <c r="Z47" s="113"/>
      <c r="AA47" s="113"/>
      <c r="AB47" s="66"/>
      <c r="AC47" s="66"/>
      <c r="AD47" s="66"/>
      <c r="AE47" s="66"/>
      <c r="AF47" s="66"/>
      <c r="AG47" s="66"/>
      <c r="AH47" s="113"/>
      <c r="AI47" s="113"/>
      <c r="AJ47" s="113"/>
      <c r="AK47" s="113"/>
      <c r="AL47" s="66"/>
      <c r="AM47" s="66"/>
      <c r="AN47" s="66"/>
      <c r="AO47" s="67"/>
      <c r="AR47" s="158"/>
      <c r="BO47" s="159"/>
      <c r="BQ47" s="158"/>
      <c r="BR47" s="160"/>
      <c r="BS47" s="160"/>
      <c r="BT47" s="160"/>
      <c r="BU47" s="160"/>
      <c r="BV47" s="160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J47" s="159"/>
    </row>
    <row r="48" spans="2:88" ht="2.4500000000000002" customHeight="1" x14ac:dyDescent="0.15">
      <c r="B48" s="262"/>
      <c r="C48" s="263"/>
      <c r="D48" s="264"/>
      <c r="E48" s="6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115"/>
      <c r="T48" s="61"/>
      <c r="U48" s="61"/>
      <c r="V48" s="103"/>
      <c r="W48" s="103"/>
      <c r="X48" s="103"/>
      <c r="Y48" s="103"/>
      <c r="Z48" s="106"/>
      <c r="AA48" s="106"/>
      <c r="AB48" s="61"/>
      <c r="AC48" s="61"/>
      <c r="AD48" s="61"/>
      <c r="AE48" s="61"/>
      <c r="AF48" s="61"/>
      <c r="AG48" s="61"/>
      <c r="AH48" s="106"/>
      <c r="AI48" s="106"/>
      <c r="AJ48" s="106"/>
      <c r="AK48" s="106"/>
      <c r="AL48" s="61"/>
      <c r="AM48" s="61"/>
      <c r="AN48" s="61"/>
      <c r="AO48" s="62"/>
      <c r="AR48" s="158"/>
      <c r="BO48" s="159"/>
      <c r="BQ48" s="158"/>
      <c r="BR48" s="160"/>
      <c r="BS48" s="160"/>
      <c r="BT48" s="160"/>
      <c r="BU48" s="160"/>
      <c r="BV48" s="160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J48" s="159"/>
    </row>
    <row r="49" spans="2:88" ht="18" customHeight="1" x14ac:dyDescent="0.15">
      <c r="B49" s="262"/>
      <c r="C49" s="263"/>
      <c r="D49" s="264"/>
      <c r="E49" s="271" t="s">
        <v>214</v>
      </c>
      <c r="F49" s="272"/>
      <c r="G49" s="272"/>
      <c r="H49" s="272"/>
      <c r="I49" s="272"/>
      <c r="J49" s="199"/>
      <c r="K49" s="199"/>
      <c r="L49" s="199"/>
      <c r="M49" s="199"/>
      <c r="N49" s="199"/>
      <c r="O49" s="199"/>
      <c r="P49" s="199"/>
      <c r="Q49" s="199"/>
      <c r="R49" s="201" t="s">
        <v>518</v>
      </c>
      <c r="S49" s="95"/>
      <c r="T49" s="53"/>
      <c r="U49" s="53"/>
      <c r="V49" s="107" t="s">
        <v>609</v>
      </c>
      <c r="W49" s="176" t="s">
        <v>634</v>
      </c>
      <c r="X49" s="109" t="s">
        <v>635</v>
      </c>
      <c r="Y49" s="242"/>
      <c r="Z49" s="116" t="s">
        <v>213</v>
      </c>
      <c r="AA49" s="116"/>
      <c r="AB49" s="53"/>
      <c r="AC49" s="53"/>
      <c r="AD49" s="117"/>
      <c r="AE49" s="117"/>
      <c r="AF49" s="117"/>
      <c r="AG49" s="53"/>
      <c r="AH49" s="53"/>
      <c r="AI49" s="53"/>
      <c r="AJ49" s="116"/>
      <c r="AK49" s="53"/>
      <c r="AL49" s="53"/>
      <c r="AM49" s="53"/>
      <c r="AN49" s="53"/>
      <c r="AO49" s="69"/>
      <c r="AR49" s="158"/>
      <c r="AS49" s="268" t="s">
        <v>647</v>
      </c>
      <c r="AT49" s="269"/>
      <c r="AU49" s="269"/>
      <c r="AV49" s="269"/>
      <c r="AW49" s="269"/>
      <c r="AX49" s="270"/>
      <c r="AY49" s="491">
        <v>86</v>
      </c>
      <c r="AZ49" s="492"/>
      <c r="BA49" s="492"/>
      <c r="BB49" s="492"/>
      <c r="BC49" s="493"/>
      <c r="BD49" s="180" t="s">
        <v>213</v>
      </c>
      <c r="BE49" s="182"/>
      <c r="BG49" s="180"/>
      <c r="BH49" s="180"/>
      <c r="BI49" s="180"/>
      <c r="BJ49" s="180"/>
      <c r="BO49" s="159"/>
      <c r="BQ49" s="158"/>
      <c r="BR49" s="268" t="s">
        <v>647</v>
      </c>
      <c r="BS49" s="269"/>
      <c r="BT49" s="269"/>
      <c r="BU49" s="269"/>
      <c r="BV49" s="269"/>
      <c r="BW49" s="321" t="s">
        <v>609</v>
      </c>
      <c r="BX49" s="322"/>
      <c r="BY49" s="322"/>
      <c r="BZ49" s="322"/>
      <c r="CA49" s="322"/>
      <c r="CB49" s="322"/>
      <c r="CC49" s="322"/>
      <c r="CD49" s="322"/>
      <c r="CE49" s="322"/>
      <c r="CF49" s="322"/>
      <c r="CG49" s="322"/>
      <c r="CH49" s="322"/>
      <c r="CI49" s="323"/>
      <c r="CJ49" s="159"/>
    </row>
    <row r="50" spans="2:88" ht="2.4500000000000002" customHeight="1" x14ac:dyDescent="0.15">
      <c r="B50" s="265"/>
      <c r="C50" s="266"/>
      <c r="D50" s="267"/>
      <c r="E50" s="97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5"/>
      <c r="T50" s="53"/>
      <c r="U50" s="53"/>
      <c r="V50" s="242"/>
      <c r="W50" s="242"/>
      <c r="X50" s="242"/>
      <c r="Y50" s="242"/>
      <c r="Z50" s="113"/>
      <c r="AA50" s="113"/>
      <c r="AB50" s="66"/>
      <c r="AC50" s="66"/>
      <c r="AD50" s="66"/>
      <c r="AE50" s="66"/>
      <c r="AF50" s="66"/>
      <c r="AG50" s="66"/>
      <c r="AH50" s="113"/>
      <c r="AI50" s="113"/>
      <c r="AJ50" s="113"/>
      <c r="AK50" s="113"/>
      <c r="AL50" s="66"/>
      <c r="AM50" s="66"/>
      <c r="AN50" s="66"/>
      <c r="AO50" s="67"/>
      <c r="AR50" s="158"/>
      <c r="BO50" s="159"/>
      <c r="BQ50" s="158"/>
      <c r="BR50" s="160"/>
      <c r="BS50" s="160"/>
      <c r="BT50" s="160"/>
      <c r="BU50" s="160"/>
      <c r="BV50" s="160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J50" s="159"/>
    </row>
    <row r="51" spans="2:88" ht="2.4500000000000002" customHeight="1" x14ac:dyDescent="0.15">
      <c r="B51" s="259" t="s">
        <v>503</v>
      </c>
      <c r="C51" s="260"/>
      <c r="D51" s="261"/>
      <c r="E51" s="6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115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106"/>
      <c r="AI51" s="106"/>
      <c r="AJ51" s="106"/>
      <c r="AK51" s="106"/>
      <c r="AL51" s="61"/>
      <c r="AM51" s="61"/>
      <c r="AN51" s="61"/>
      <c r="AO51" s="62"/>
      <c r="AR51" s="158"/>
      <c r="BO51" s="159"/>
      <c r="BQ51" s="158"/>
      <c r="BR51" s="160"/>
      <c r="BS51" s="160"/>
      <c r="BT51" s="160"/>
      <c r="BU51" s="160"/>
      <c r="BV51" s="160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J51" s="159"/>
    </row>
    <row r="52" spans="2:88" ht="18" customHeight="1" x14ac:dyDescent="0.15">
      <c r="B52" s="262"/>
      <c r="C52" s="263"/>
      <c r="D52" s="264"/>
      <c r="E52" s="271" t="s">
        <v>352</v>
      </c>
      <c r="F52" s="272"/>
      <c r="G52" s="272"/>
      <c r="H52" s="272"/>
      <c r="I52" s="272"/>
      <c r="J52" s="272"/>
      <c r="K52" s="272"/>
      <c r="L52" s="272"/>
      <c r="M52" s="272"/>
      <c r="N52" s="272"/>
      <c r="O52" s="272"/>
      <c r="P52" s="272"/>
      <c r="Q52" s="272"/>
      <c r="R52" s="283"/>
      <c r="S52" s="95"/>
      <c r="T52" s="110" t="s">
        <v>624</v>
      </c>
      <c r="U52" s="53" t="s">
        <v>710</v>
      </c>
      <c r="V52" s="53"/>
      <c r="W52" s="53"/>
      <c r="X52" s="53"/>
      <c r="Y52" s="53"/>
      <c r="Z52" s="110" t="s">
        <v>609</v>
      </c>
      <c r="AA52" s="53" t="s">
        <v>711</v>
      </c>
      <c r="AB52" s="53"/>
      <c r="AC52" s="53"/>
      <c r="AD52" s="53"/>
      <c r="AE52" s="53"/>
      <c r="AF52" s="53"/>
      <c r="AG52" s="53"/>
      <c r="AH52" s="53"/>
      <c r="AI52" s="53"/>
      <c r="AJ52" s="110" t="s">
        <v>609</v>
      </c>
      <c r="AK52" s="53" t="s">
        <v>712</v>
      </c>
      <c r="AL52" s="116"/>
      <c r="AM52" s="116"/>
      <c r="AN52" s="53"/>
      <c r="AO52" s="69"/>
      <c r="AR52" s="158"/>
      <c r="AS52" s="268" t="s">
        <v>648</v>
      </c>
      <c r="AT52" s="269"/>
      <c r="AU52" s="269"/>
      <c r="AV52" s="269"/>
      <c r="AW52" s="269"/>
      <c r="AX52" s="269"/>
      <c r="AY52" s="491">
        <v>1</v>
      </c>
      <c r="AZ52" s="492"/>
      <c r="BA52" s="492"/>
      <c r="BB52" s="492"/>
      <c r="BC52" s="493"/>
      <c r="BO52" s="159"/>
      <c r="BQ52" s="158"/>
      <c r="BR52" s="268" t="s">
        <v>648</v>
      </c>
      <c r="BS52" s="269"/>
      <c r="BT52" s="269"/>
      <c r="BU52" s="269"/>
      <c r="BV52" s="269"/>
      <c r="BW52" s="321" t="s">
        <v>609</v>
      </c>
      <c r="BX52" s="322"/>
      <c r="BY52" s="322"/>
      <c r="BZ52" s="322"/>
      <c r="CA52" s="322"/>
      <c r="CB52" s="322"/>
      <c r="CC52" s="322"/>
      <c r="CD52" s="322"/>
      <c r="CE52" s="322"/>
      <c r="CF52" s="322"/>
      <c r="CG52" s="322"/>
      <c r="CH52" s="322"/>
      <c r="CI52" s="323"/>
      <c r="CJ52" s="159"/>
    </row>
    <row r="53" spans="2:88" ht="2.4500000000000002" customHeight="1" x14ac:dyDescent="0.15">
      <c r="B53" s="265"/>
      <c r="C53" s="266"/>
      <c r="D53" s="267"/>
      <c r="E53" s="97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9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6"/>
      <c r="AH53" s="113"/>
      <c r="AI53" s="113"/>
      <c r="AJ53" s="113"/>
      <c r="AK53" s="113"/>
      <c r="AL53" s="66"/>
      <c r="AM53" s="66"/>
      <c r="AN53" s="66"/>
      <c r="AO53" s="67"/>
      <c r="AR53" s="158"/>
      <c r="BO53" s="159"/>
      <c r="BQ53" s="158"/>
      <c r="BR53" s="160"/>
      <c r="BS53" s="160"/>
      <c r="BT53" s="160"/>
      <c r="BU53" s="160"/>
      <c r="BV53" s="160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J53" s="159"/>
    </row>
    <row r="54" spans="2:88" ht="2.4500000000000002" customHeight="1" x14ac:dyDescent="0.15">
      <c r="B54" s="250" t="s">
        <v>504</v>
      </c>
      <c r="C54" s="260"/>
      <c r="D54" s="261"/>
      <c r="E54" s="60"/>
      <c r="F54" s="90"/>
      <c r="G54" s="90"/>
      <c r="H54" s="90"/>
      <c r="I54" s="90"/>
      <c r="J54" s="90"/>
      <c r="K54" s="90"/>
      <c r="L54" s="211"/>
      <c r="M54" s="211"/>
      <c r="N54" s="211"/>
      <c r="O54" s="211"/>
      <c r="P54" s="211"/>
      <c r="Q54" s="211"/>
      <c r="R54" s="212"/>
      <c r="S54" s="95"/>
      <c r="T54" s="53"/>
      <c r="U54" s="242"/>
      <c r="V54" s="242"/>
      <c r="W54" s="242"/>
      <c r="X54" s="242"/>
      <c r="Y54" s="242"/>
      <c r="Z54" s="61"/>
      <c r="AA54" s="61"/>
      <c r="AB54" s="61"/>
      <c r="AC54" s="61"/>
      <c r="AD54" s="61"/>
      <c r="AE54" s="61"/>
      <c r="AF54" s="61"/>
      <c r="AG54" s="61"/>
      <c r="AH54" s="106"/>
      <c r="AI54" s="106"/>
      <c r="AJ54" s="106"/>
      <c r="AK54" s="106"/>
      <c r="AL54" s="61"/>
      <c r="AM54" s="61"/>
      <c r="AN54" s="61"/>
      <c r="AO54" s="62"/>
      <c r="AR54" s="158"/>
      <c r="BO54" s="159"/>
      <c r="BQ54" s="158"/>
      <c r="BR54" s="160"/>
      <c r="BS54" s="160"/>
      <c r="BT54" s="160"/>
      <c r="BU54" s="160"/>
      <c r="BV54" s="160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J54" s="159"/>
    </row>
    <row r="55" spans="2:88" ht="18" customHeight="1" x14ac:dyDescent="0.15">
      <c r="B55" s="262"/>
      <c r="C55" s="263"/>
      <c r="D55" s="264"/>
      <c r="E55" s="271" t="s">
        <v>649</v>
      </c>
      <c r="F55" s="272"/>
      <c r="G55" s="272"/>
      <c r="H55" s="272"/>
      <c r="I55" s="272"/>
      <c r="J55" s="272"/>
      <c r="K55" s="272"/>
      <c r="L55" s="210"/>
      <c r="M55" s="210"/>
      <c r="N55" s="210"/>
      <c r="O55" s="210"/>
      <c r="P55" s="210"/>
      <c r="Q55" s="210"/>
      <c r="R55" s="201" t="s">
        <v>519</v>
      </c>
      <c r="S55" s="95"/>
      <c r="T55" s="53"/>
      <c r="U55" s="107" t="s">
        <v>609</v>
      </c>
      <c r="V55" s="108" t="s">
        <v>629</v>
      </c>
      <c r="W55" s="176" t="s">
        <v>634</v>
      </c>
      <c r="X55" s="109" t="s">
        <v>613</v>
      </c>
      <c r="Y55" s="242"/>
      <c r="Z55" s="53" t="s">
        <v>215</v>
      </c>
      <c r="AA55" s="53"/>
      <c r="AB55" s="53"/>
      <c r="AM55" s="53"/>
      <c r="AN55" s="53"/>
      <c r="AO55" s="190"/>
      <c r="AR55" s="158"/>
      <c r="AS55" s="268" t="s">
        <v>650</v>
      </c>
      <c r="AT55" s="269"/>
      <c r="AU55" s="269"/>
      <c r="AV55" s="269"/>
      <c r="AW55" s="269"/>
      <c r="AX55" s="270"/>
      <c r="AY55" s="491">
        <v>285</v>
      </c>
      <c r="AZ55" s="492"/>
      <c r="BA55" s="492"/>
      <c r="BB55" s="492"/>
      <c r="BC55" s="493"/>
      <c r="BD55" s="180" t="s">
        <v>215</v>
      </c>
      <c r="BE55" s="182"/>
      <c r="BO55" s="159"/>
      <c r="BQ55" s="158"/>
      <c r="BR55" s="268" t="s">
        <v>650</v>
      </c>
      <c r="BS55" s="269"/>
      <c r="BT55" s="269"/>
      <c r="BU55" s="269"/>
      <c r="BV55" s="269"/>
      <c r="BW55" s="321" t="s">
        <v>609</v>
      </c>
      <c r="BX55" s="322"/>
      <c r="BY55" s="322"/>
      <c r="BZ55" s="322"/>
      <c r="CA55" s="322"/>
      <c r="CB55" s="322"/>
      <c r="CC55" s="322"/>
      <c r="CD55" s="322"/>
      <c r="CE55" s="322"/>
      <c r="CF55" s="322"/>
      <c r="CG55" s="322"/>
      <c r="CH55" s="322"/>
      <c r="CI55" s="323"/>
      <c r="CJ55" s="159"/>
    </row>
    <row r="56" spans="2:88" ht="2.4500000000000002" customHeight="1" x14ac:dyDescent="0.15">
      <c r="B56" s="262"/>
      <c r="C56" s="263"/>
      <c r="D56" s="264"/>
      <c r="E56" s="97"/>
      <c r="F56" s="98"/>
      <c r="G56" s="98"/>
      <c r="H56" s="98"/>
      <c r="I56" s="98"/>
      <c r="J56" s="98"/>
      <c r="K56" s="98"/>
      <c r="L56" s="213"/>
      <c r="M56" s="213"/>
      <c r="N56" s="213"/>
      <c r="O56" s="213"/>
      <c r="P56" s="213"/>
      <c r="Q56" s="213"/>
      <c r="R56" s="214"/>
      <c r="S56" s="99"/>
      <c r="T56" s="66"/>
      <c r="U56" s="101"/>
      <c r="V56" s="101"/>
      <c r="W56" s="101"/>
      <c r="X56" s="101"/>
      <c r="Y56" s="101"/>
      <c r="Z56" s="66"/>
      <c r="AA56" s="66"/>
      <c r="AB56" s="66"/>
      <c r="AC56" s="66"/>
      <c r="AD56" s="66"/>
      <c r="AE56" s="66"/>
      <c r="AF56" s="66"/>
      <c r="AG56" s="66"/>
      <c r="AH56" s="113"/>
      <c r="AI56" s="113"/>
      <c r="AJ56" s="113"/>
      <c r="AK56" s="113"/>
      <c r="AL56" s="66"/>
      <c r="AM56" s="66"/>
      <c r="AN56" s="66"/>
      <c r="AO56" s="67"/>
      <c r="AR56" s="158"/>
      <c r="BO56" s="159"/>
      <c r="BQ56" s="158"/>
      <c r="BR56" s="160"/>
      <c r="BS56" s="160"/>
      <c r="BT56" s="160"/>
      <c r="BU56" s="160"/>
      <c r="BV56" s="160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J56" s="159"/>
    </row>
    <row r="57" spans="2:88" ht="2.4500000000000002" customHeight="1" x14ac:dyDescent="0.15">
      <c r="B57" s="262"/>
      <c r="C57" s="263"/>
      <c r="D57" s="264"/>
      <c r="E57" s="6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115"/>
      <c r="T57" s="61"/>
      <c r="U57" s="61"/>
      <c r="V57" s="103"/>
      <c r="W57" s="103"/>
      <c r="X57" s="103"/>
      <c r="Y57" s="103"/>
      <c r="Z57" s="61"/>
      <c r="AA57" s="61"/>
      <c r="AB57" s="61"/>
      <c r="AC57" s="61"/>
      <c r="AD57" s="61"/>
      <c r="AE57" s="61"/>
      <c r="AF57" s="61"/>
      <c r="AG57" s="61"/>
      <c r="AH57" s="106"/>
      <c r="AI57" s="106"/>
      <c r="AJ57" s="106"/>
      <c r="AK57" s="106"/>
      <c r="AL57" s="61"/>
      <c r="AM57" s="61"/>
      <c r="AN57" s="61"/>
      <c r="AO57" s="62"/>
      <c r="AR57" s="158"/>
      <c r="BO57" s="159"/>
      <c r="BQ57" s="158"/>
      <c r="BR57" s="160"/>
      <c r="BS57" s="160"/>
      <c r="BT57" s="160"/>
      <c r="BU57" s="160"/>
      <c r="BV57" s="160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J57" s="159"/>
    </row>
    <row r="58" spans="2:88" ht="18" customHeight="1" x14ac:dyDescent="0.15">
      <c r="B58" s="262"/>
      <c r="C58" s="263"/>
      <c r="D58" s="264"/>
      <c r="E58" s="271" t="s">
        <v>216</v>
      </c>
      <c r="F58" s="272"/>
      <c r="G58" s="272"/>
      <c r="H58" s="272"/>
      <c r="I58" s="272"/>
      <c r="J58" s="272"/>
      <c r="K58" s="272"/>
      <c r="L58" s="272"/>
      <c r="M58" s="199"/>
      <c r="N58" s="199"/>
      <c r="O58" s="199"/>
      <c r="P58" s="199"/>
      <c r="Q58" s="199"/>
      <c r="R58" s="201"/>
      <c r="S58" s="95"/>
      <c r="T58" s="53"/>
      <c r="U58" s="53"/>
      <c r="V58" s="107" t="s">
        <v>609</v>
      </c>
      <c r="W58" s="176" t="s">
        <v>629</v>
      </c>
      <c r="X58" s="109" t="s">
        <v>629</v>
      </c>
      <c r="Y58" s="242"/>
      <c r="Z58" s="53" t="s">
        <v>215</v>
      </c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53"/>
      <c r="AN58" s="53"/>
      <c r="AO58" s="69"/>
      <c r="AR58" s="158"/>
      <c r="AS58" s="268" t="s">
        <v>651</v>
      </c>
      <c r="AT58" s="269"/>
      <c r="AU58" s="269"/>
      <c r="AV58" s="269"/>
      <c r="AW58" s="269"/>
      <c r="AX58" s="270"/>
      <c r="AY58" s="491">
        <v>22</v>
      </c>
      <c r="AZ58" s="492"/>
      <c r="BA58" s="492"/>
      <c r="BB58" s="492"/>
      <c r="BC58" s="493"/>
      <c r="BD58" s="180" t="s">
        <v>215</v>
      </c>
      <c r="BE58" s="182"/>
      <c r="BG58" s="180"/>
      <c r="BH58" s="180"/>
      <c r="BI58" s="180"/>
      <c r="BJ58" s="180"/>
      <c r="BO58" s="159"/>
      <c r="BQ58" s="158"/>
      <c r="BR58" s="268" t="s">
        <v>651</v>
      </c>
      <c r="BS58" s="269"/>
      <c r="BT58" s="269"/>
      <c r="BU58" s="269"/>
      <c r="BV58" s="269"/>
      <c r="BW58" s="321" t="s">
        <v>609</v>
      </c>
      <c r="BX58" s="322"/>
      <c r="BY58" s="322"/>
      <c r="BZ58" s="322"/>
      <c r="CA58" s="322"/>
      <c r="CB58" s="322"/>
      <c r="CC58" s="322"/>
      <c r="CD58" s="322"/>
      <c r="CE58" s="322"/>
      <c r="CF58" s="322"/>
      <c r="CG58" s="322"/>
      <c r="CH58" s="322"/>
      <c r="CI58" s="323"/>
      <c r="CJ58" s="159"/>
    </row>
    <row r="59" spans="2:88" ht="2.4500000000000002" customHeight="1" x14ac:dyDescent="0.15">
      <c r="B59" s="262"/>
      <c r="C59" s="263"/>
      <c r="D59" s="264"/>
      <c r="E59" s="97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9"/>
      <c r="T59" s="66"/>
      <c r="U59" s="66"/>
      <c r="V59" s="101"/>
      <c r="W59" s="101"/>
      <c r="X59" s="101"/>
      <c r="Y59" s="101"/>
      <c r="Z59" s="66"/>
      <c r="AA59" s="66"/>
      <c r="AB59" s="66"/>
      <c r="AC59" s="66"/>
      <c r="AD59" s="66"/>
      <c r="AE59" s="66"/>
      <c r="AF59" s="66"/>
      <c r="AG59" s="66"/>
      <c r="AH59" s="113"/>
      <c r="AI59" s="113"/>
      <c r="AJ59" s="113"/>
      <c r="AK59" s="113"/>
      <c r="AL59" s="66"/>
      <c r="AM59" s="66"/>
      <c r="AN59" s="66"/>
      <c r="AO59" s="67"/>
      <c r="AR59" s="158"/>
      <c r="BO59" s="159"/>
      <c r="BQ59" s="158"/>
      <c r="BR59" s="160"/>
      <c r="BS59" s="160"/>
      <c r="BT59" s="160"/>
      <c r="BU59" s="160"/>
      <c r="BV59" s="160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J59" s="159"/>
    </row>
    <row r="60" spans="2:88" ht="2.4500000000000002" customHeight="1" x14ac:dyDescent="0.15">
      <c r="B60" s="262"/>
      <c r="C60" s="263"/>
      <c r="D60" s="264"/>
      <c r="E60" s="6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115"/>
      <c r="T60" s="61"/>
      <c r="U60" s="61"/>
      <c r="V60" s="103"/>
      <c r="W60" s="103"/>
      <c r="X60" s="103"/>
      <c r="Y60" s="103"/>
      <c r="Z60" s="61"/>
      <c r="AA60" s="61"/>
      <c r="AB60" s="61"/>
      <c r="AC60" s="61"/>
      <c r="AD60" s="61"/>
      <c r="AE60" s="61"/>
      <c r="AF60" s="61"/>
      <c r="AG60" s="61"/>
      <c r="AH60" s="106"/>
      <c r="AI60" s="106"/>
      <c r="AJ60" s="106"/>
      <c r="AK60" s="106"/>
      <c r="AL60" s="61"/>
      <c r="AM60" s="61"/>
      <c r="AN60" s="61"/>
      <c r="AO60" s="62"/>
      <c r="AR60" s="158"/>
      <c r="BO60" s="159"/>
      <c r="BQ60" s="158"/>
      <c r="BR60" s="160"/>
      <c r="BS60" s="160"/>
      <c r="BT60" s="160"/>
      <c r="BU60" s="160"/>
      <c r="BV60" s="160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J60" s="159"/>
    </row>
    <row r="61" spans="2:88" ht="18" customHeight="1" x14ac:dyDescent="0.15">
      <c r="B61" s="262"/>
      <c r="C61" s="263"/>
      <c r="D61" s="264"/>
      <c r="E61" s="271" t="s">
        <v>509</v>
      </c>
      <c r="F61" s="272"/>
      <c r="G61" s="272"/>
      <c r="H61" s="272"/>
      <c r="I61" s="272"/>
      <c r="J61" s="272"/>
      <c r="K61" s="272"/>
      <c r="L61" s="272"/>
      <c r="M61" s="199"/>
      <c r="N61" s="199"/>
      <c r="O61" s="199"/>
      <c r="P61" s="199"/>
      <c r="Q61" s="199"/>
      <c r="R61" s="201" t="s">
        <v>520</v>
      </c>
      <c r="S61" s="95"/>
      <c r="T61" s="53"/>
      <c r="U61" s="107" t="s">
        <v>609</v>
      </c>
      <c r="V61" s="108" t="s">
        <v>614</v>
      </c>
      <c r="W61" s="176" t="s">
        <v>629</v>
      </c>
      <c r="X61" s="109" t="s">
        <v>633</v>
      </c>
      <c r="Y61" s="242"/>
      <c r="Z61" s="53" t="s">
        <v>221</v>
      </c>
      <c r="AA61" s="53"/>
      <c r="AB61" s="53"/>
      <c r="AC61" s="53"/>
      <c r="AD61" s="53"/>
      <c r="AE61" s="53"/>
      <c r="AF61" s="53"/>
      <c r="AG61" s="53"/>
      <c r="AH61" s="116"/>
      <c r="AI61" s="116"/>
      <c r="AJ61" s="116"/>
      <c r="AK61" s="116"/>
      <c r="AL61" s="53"/>
      <c r="AM61" s="53"/>
      <c r="AN61" s="53"/>
      <c r="AO61" s="69"/>
      <c r="AR61" s="158"/>
      <c r="AS61" s="268" t="s">
        <v>652</v>
      </c>
      <c r="AT61" s="269"/>
      <c r="AU61" s="269"/>
      <c r="AV61" s="269"/>
      <c r="AW61" s="269"/>
      <c r="AX61" s="270"/>
      <c r="AY61" s="491">
        <v>120</v>
      </c>
      <c r="AZ61" s="492"/>
      <c r="BA61" s="492"/>
      <c r="BB61" s="492"/>
      <c r="BC61" s="493"/>
      <c r="BD61" s="180" t="s">
        <v>215</v>
      </c>
      <c r="BE61" s="182"/>
      <c r="BG61" s="180"/>
      <c r="BH61" s="180"/>
      <c r="BI61" s="180"/>
      <c r="BJ61" s="180"/>
      <c r="BO61" s="159"/>
      <c r="BQ61" s="158"/>
      <c r="BR61" s="268" t="s">
        <v>652</v>
      </c>
      <c r="BS61" s="269"/>
      <c r="BT61" s="269"/>
      <c r="BU61" s="269"/>
      <c r="BV61" s="269"/>
      <c r="BW61" s="321" t="s">
        <v>609</v>
      </c>
      <c r="BX61" s="322"/>
      <c r="BY61" s="322"/>
      <c r="BZ61" s="322"/>
      <c r="CA61" s="322"/>
      <c r="CB61" s="322"/>
      <c r="CC61" s="322"/>
      <c r="CD61" s="322"/>
      <c r="CE61" s="322"/>
      <c r="CF61" s="322"/>
      <c r="CG61" s="322"/>
      <c r="CH61" s="322"/>
      <c r="CI61" s="323"/>
      <c r="CJ61" s="159"/>
    </row>
    <row r="62" spans="2:88" ht="2.4500000000000002" customHeight="1" x14ac:dyDescent="0.15">
      <c r="B62" s="262"/>
      <c r="C62" s="263"/>
      <c r="D62" s="264"/>
      <c r="E62" s="118"/>
      <c r="F62" s="119"/>
      <c r="G62" s="119"/>
      <c r="H62" s="119"/>
      <c r="I62" s="119"/>
      <c r="J62" s="119"/>
      <c r="K62" s="119"/>
      <c r="L62" s="119"/>
      <c r="M62" s="119"/>
      <c r="N62" s="119"/>
      <c r="O62" s="119"/>
      <c r="P62" s="119"/>
      <c r="Q62" s="119"/>
      <c r="R62" s="119"/>
      <c r="S62" s="120"/>
      <c r="T62" s="121"/>
      <c r="U62" s="121"/>
      <c r="V62" s="122"/>
      <c r="W62" s="122"/>
      <c r="X62" s="122"/>
      <c r="Y62" s="122"/>
      <c r="Z62" s="121"/>
      <c r="AA62" s="121"/>
      <c r="AB62" s="121"/>
      <c r="AC62" s="121"/>
      <c r="AD62" s="121"/>
      <c r="AE62" s="121"/>
      <c r="AF62" s="121"/>
      <c r="AG62" s="121"/>
      <c r="AH62" s="123"/>
      <c r="AI62" s="123"/>
      <c r="AJ62" s="123"/>
      <c r="AK62" s="123"/>
      <c r="AL62" s="121"/>
      <c r="AM62" s="121"/>
      <c r="AN62" s="121"/>
      <c r="AO62" s="124"/>
      <c r="AR62" s="158"/>
      <c r="BO62" s="159"/>
      <c r="BQ62" s="158"/>
      <c r="BR62" s="160"/>
      <c r="BS62" s="160"/>
      <c r="BT62" s="160"/>
      <c r="BU62" s="160"/>
      <c r="BV62" s="160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J62" s="159"/>
    </row>
    <row r="63" spans="2:88" ht="2.4500000000000002" customHeight="1" x14ac:dyDescent="0.15">
      <c r="B63" s="262"/>
      <c r="C63" s="263"/>
      <c r="D63" s="264"/>
      <c r="E63" s="68"/>
      <c r="F63" s="199"/>
      <c r="G63" s="199"/>
      <c r="H63" s="199"/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95"/>
      <c r="T63" s="53"/>
      <c r="U63" s="242"/>
      <c r="V63" s="242"/>
      <c r="W63" s="242"/>
      <c r="X63" s="242"/>
      <c r="Y63" s="242"/>
      <c r="Z63" s="53"/>
      <c r="AA63" s="53"/>
      <c r="AB63" s="53"/>
      <c r="AC63" s="395" t="s">
        <v>351</v>
      </c>
      <c r="AD63" s="395"/>
      <c r="AE63" s="395"/>
      <c r="AF63" s="395"/>
      <c r="AG63" s="395"/>
      <c r="AH63" s="395"/>
      <c r="AI63" s="395"/>
      <c r="AJ63" s="395"/>
      <c r="AK63" s="395"/>
      <c r="AL63" s="395"/>
      <c r="AM63" s="395"/>
      <c r="AN63" s="395"/>
      <c r="AO63" s="396"/>
      <c r="AR63" s="158"/>
      <c r="BO63" s="159"/>
      <c r="BQ63" s="158"/>
      <c r="BR63" s="160"/>
      <c r="BS63" s="160"/>
      <c r="BT63" s="160"/>
      <c r="BU63" s="160"/>
      <c r="BV63" s="160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J63" s="159"/>
    </row>
    <row r="64" spans="2:88" ht="18" customHeight="1" x14ac:dyDescent="0.15">
      <c r="B64" s="262"/>
      <c r="C64" s="263"/>
      <c r="D64" s="264"/>
      <c r="E64" s="296" t="s">
        <v>522</v>
      </c>
      <c r="F64" s="297"/>
      <c r="G64" s="297"/>
      <c r="H64" s="297"/>
      <c r="I64" s="297"/>
      <c r="J64" s="297"/>
      <c r="K64" s="297"/>
      <c r="L64" s="297"/>
      <c r="M64" s="297"/>
      <c r="N64" s="199"/>
      <c r="O64" s="199"/>
      <c r="P64" s="199"/>
      <c r="Q64" s="199"/>
      <c r="R64" s="201" t="s">
        <v>523</v>
      </c>
      <c r="S64" s="95"/>
      <c r="T64" s="53"/>
      <c r="U64" s="107" t="s">
        <v>609</v>
      </c>
      <c r="V64" s="108" t="s">
        <v>609</v>
      </c>
      <c r="W64" s="176" t="s">
        <v>609</v>
      </c>
      <c r="X64" s="109" t="s">
        <v>609</v>
      </c>
      <c r="Y64" s="242"/>
      <c r="Z64" s="53" t="s">
        <v>215</v>
      </c>
      <c r="AA64" s="53"/>
      <c r="AB64" s="53"/>
      <c r="AC64" s="397"/>
      <c r="AD64" s="397"/>
      <c r="AE64" s="397"/>
      <c r="AF64" s="397"/>
      <c r="AG64" s="397"/>
      <c r="AH64" s="397"/>
      <c r="AI64" s="397"/>
      <c r="AJ64" s="397"/>
      <c r="AK64" s="397"/>
      <c r="AL64" s="397"/>
      <c r="AM64" s="397"/>
      <c r="AN64" s="397"/>
      <c r="AO64" s="398"/>
      <c r="AR64" s="158"/>
      <c r="AS64" s="268" t="s">
        <v>653</v>
      </c>
      <c r="AT64" s="269"/>
      <c r="AU64" s="269"/>
      <c r="AV64" s="269"/>
      <c r="AW64" s="269"/>
      <c r="AX64" s="270"/>
      <c r="AY64" s="491"/>
      <c r="AZ64" s="492"/>
      <c r="BA64" s="492"/>
      <c r="BB64" s="492"/>
      <c r="BC64" s="493"/>
      <c r="BD64" s="180" t="s">
        <v>215</v>
      </c>
      <c r="BE64" s="182"/>
      <c r="BG64" s="180"/>
      <c r="BH64" s="180"/>
      <c r="BI64" s="180"/>
      <c r="BJ64" s="180"/>
      <c r="BO64" s="159"/>
      <c r="BQ64" s="158"/>
      <c r="BR64" s="268" t="s">
        <v>653</v>
      </c>
      <c r="BS64" s="269"/>
      <c r="BT64" s="269"/>
      <c r="BU64" s="269"/>
      <c r="BV64" s="269"/>
      <c r="BW64" s="321" t="s">
        <v>609</v>
      </c>
      <c r="BX64" s="322"/>
      <c r="BY64" s="322"/>
      <c r="BZ64" s="322"/>
      <c r="CA64" s="322"/>
      <c r="CB64" s="322"/>
      <c r="CC64" s="322"/>
      <c r="CD64" s="322"/>
      <c r="CE64" s="322"/>
      <c r="CF64" s="322"/>
      <c r="CG64" s="322"/>
      <c r="CH64" s="322"/>
      <c r="CI64" s="323"/>
      <c r="CJ64" s="159"/>
    </row>
    <row r="65" spans="2:88" ht="2.4500000000000002" customHeight="1" x14ac:dyDescent="0.15">
      <c r="B65" s="265"/>
      <c r="C65" s="266"/>
      <c r="D65" s="267"/>
      <c r="E65" s="97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9"/>
      <c r="T65" s="66"/>
      <c r="U65" s="242"/>
      <c r="V65" s="242"/>
      <c r="W65" s="242"/>
      <c r="X65" s="242"/>
      <c r="Y65" s="242"/>
      <c r="Z65" s="66"/>
      <c r="AA65" s="66"/>
      <c r="AB65" s="66"/>
      <c r="AC65" s="399"/>
      <c r="AD65" s="399"/>
      <c r="AE65" s="399"/>
      <c r="AF65" s="399"/>
      <c r="AG65" s="399"/>
      <c r="AH65" s="399"/>
      <c r="AI65" s="399"/>
      <c r="AJ65" s="399"/>
      <c r="AK65" s="399"/>
      <c r="AL65" s="399"/>
      <c r="AM65" s="399"/>
      <c r="AN65" s="399"/>
      <c r="AO65" s="400"/>
      <c r="AR65" s="158"/>
      <c r="BO65" s="159"/>
      <c r="BQ65" s="158"/>
      <c r="BR65" s="160"/>
      <c r="BS65" s="160"/>
      <c r="BT65" s="160"/>
      <c r="BU65" s="160"/>
      <c r="BV65" s="160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J65" s="159"/>
    </row>
    <row r="66" spans="2:88" ht="2.4500000000000002" customHeight="1" x14ac:dyDescent="0.15">
      <c r="B66" s="250" t="s">
        <v>505</v>
      </c>
      <c r="C66" s="251"/>
      <c r="D66" s="252"/>
      <c r="E66" s="60"/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115"/>
      <c r="T66" s="61"/>
      <c r="U66" s="103"/>
      <c r="V66" s="103"/>
      <c r="W66" s="103"/>
      <c r="X66" s="103"/>
      <c r="Y66" s="103"/>
      <c r="Z66" s="61"/>
      <c r="AA66" s="61"/>
      <c r="AB66" s="61"/>
      <c r="AC66" s="61"/>
      <c r="AD66" s="61"/>
      <c r="AE66" s="61"/>
      <c r="AF66" s="61"/>
      <c r="AG66" s="61"/>
      <c r="AH66" s="106"/>
      <c r="AI66" s="106"/>
      <c r="AJ66" s="106"/>
      <c r="AK66" s="106"/>
      <c r="AL66" s="61"/>
      <c r="AM66" s="61"/>
      <c r="AN66" s="61"/>
      <c r="AO66" s="62"/>
      <c r="AR66" s="158"/>
      <c r="BO66" s="159"/>
      <c r="BQ66" s="158"/>
      <c r="BR66" s="160"/>
      <c r="BS66" s="160"/>
      <c r="BT66" s="160"/>
      <c r="BU66" s="160"/>
      <c r="BV66" s="160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J66" s="159"/>
    </row>
    <row r="67" spans="2:88" ht="18" customHeight="1" x14ac:dyDescent="0.15">
      <c r="B67" s="253"/>
      <c r="C67" s="254"/>
      <c r="D67" s="255"/>
      <c r="E67" s="271" t="s">
        <v>217</v>
      </c>
      <c r="F67" s="272"/>
      <c r="G67" s="272"/>
      <c r="H67" s="272"/>
      <c r="I67" s="272"/>
      <c r="J67" s="272"/>
      <c r="K67" s="272"/>
      <c r="L67" s="272"/>
      <c r="M67" s="199"/>
      <c r="N67" s="199"/>
      <c r="O67" s="199"/>
      <c r="P67" s="199"/>
      <c r="Q67" s="199"/>
      <c r="R67" s="201" t="s">
        <v>526</v>
      </c>
      <c r="S67" s="95"/>
      <c r="T67" s="53"/>
      <c r="U67" s="107" t="s">
        <v>609</v>
      </c>
      <c r="V67" s="108" t="s">
        <v>609</v>
      </c>
      <c r="W67" s="176" t="s">
        <v>614</v>
      </c>
      <c r="X67" s="109" t="s">
        <v>633</v>
      </c>
      <c r="Y67" s="242"/>
      <c r="Z67" s="53" t="s">
        <v>527</v>
      </c>
      <c r="AA67" s="53"/>
      <c r="AB67" s="53"/>
      <c r="AC67" s="53"/>
      <c r="AD67" s="53"/>
      <c r="AE67" s="53"/>
      <c r="AF67" s="53"/>
      <c r="AG67" s="53"/>
      <c r="AH67" s="116"/>
      <c r="AI67" s="116"/>
      <c r="AJ67" s="116"/>
      <c r="AK67" s="116"/>
      <c r="AL67" s="53"/>
      <c r="AM67" s="53"/>
      <c r="AN67" s="53"/>
      <c r="AO67" s="69"/>
      <c r="AR67" s="158"/>
      <c r="AS67" s="268" t="s">
        <v>654</v>
      </c>
      <c r="AT67" s="269"/>
      <c r="AU67" s="269"/>
      <c r="AV67" s="269"/>
      <c r="AW67" s="269"/>
      <c r="AX67" s="270"/>
      <c r="AY67" s="491">
        <v>10</v>
      </c>
      <c r="AZ67" s="492"/>
      <c r="BA67" s="492"/>
      <c r="BB67" s="492"/>
      <c r="BC67" s="493"/>
      <c r="BD67" s="180" t="s">
        <v>655</v>
      </c>
      <c r="BE67" s="182"/>
      <c r="BG67" s="180"/>
      <c r="BH67" s="180"/>
      <c r="BI67" s="180"/>
      <c r="BJ67" s="180"/>
      <c r="BO67" s="159"/>
      <c r="BQ67" s="158"/>
      <c r="BR67" s="268" t="s">
        <v>654</v>
      </c>
      <c r="BS67" s="269"/>
      <c r="BT67" s="269"/>
      <c r="BU67" s="269"/>
      <c r="BV67" s="269"/>
      <c r="BW67" s="321" t="s">
        <v>609</v>
      </c>
      <c r="BX67" s="322"/>
      <c r="BY67" s="322"/>
      <c r="BZ67" s="322"/>
      <c r="CA67" s="322"/>
      <c r="CB67" s="322"/>
      <c r="CC67" s="322"/>
      <c r="CD67" s="322"/>
      <c r="CE67" s="322"/>
      <c r="CF67" s="322"/>
      <c r="CG67" s="322"/>
      <c r="CH67" s="322"/>
      <c r="CI67" s="323"/>
      <c r="CJ67" s="159"/>
    </row>
    <row r="68" spans="2:88" ht="2.4500000000000002" customHeight="1" x14ac:dyDescent="0.15">
      <c r="B68" s="253"/>
      <c r="C68" s="254"/>
      <c r="D68" s="255"/>
      <c r="E68" s="97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8"/>
      <c r="S68" s="99"/>
      <c r="T68" s="66"/>
      <c r="U68" s="101"/>
      <c r="V68" s="101"/>
      <c r="W68" s="101"/>
      <c r="X68" s="101"/>
      <c r="Y68" s="101"/>
      <c r="Z68" s="66"/>
      <c r="AA68" s="66"/>
      <c r="AB68" s="66"/>
      <c r="AC68" s="66"/>
      <c r="AD68" s="66"/>
      <c r="AE68" s="66"/>
      <c r="AF68" s="66"/>
      <c r="AG68" s="66"/>
      <c r="AH68" s="113"/>
      <c r="AI68" s="113"/>
      <c r="AJ68" s="113"/>
      <c r="AK68" s="113"/>
      <c r="AL68" s="66"/>
      <c r="AM68" s="66"/>
      <c r="AN68" s="66"/>
      <c r="AO68" s="67"/>
      <c r="AR68" s="158"/>
      <c r="BO68" s="159"/>
      <c r="BQ68" s="158"/>
      <c r="BR68" s="160"/>
      <c r="BS68" s="160"/>
      <c r="BT68" s="160"/>
      <c r="BU68" s="160"/>
      <c r="BV68" s="160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J68" s="159"/>
    </row>
    <row r="69" spans="2:88" ht="2.4500000000000002" customHeight="1" x14ac:dyDescent="0.15">
      <c r="B69" s="253"/>
      <c r="C69" s="254"/>
      <c r="D69" s="255"/>
      <c r="E69" s="60"/>
      <c r="F69" s="90"/>
      <c r="G69" s="90"/>
      <c r="H69" s="90"/>
      <c r="I69" s="90"/>
      <c r="J69" s="90"/>
      <c r="K69" s="90"/>
      <c r="L69" s="90"/>
      <c r="M69" s="90"/>
      <c r="N69" s="90"/>
      <c r="O69" s="90"/>
      <c r="P69" s="90"/>
      <c r="Q69" s="90"/>
      <c r="R69" s="90"/>
      <c r="S69" s="115"/>
      <c r="T69" s="61"/>
      <c r="U69" s="242"/>
      <c r="V69" s="242"/>
      <c r="W69" s="242"/>
      <c r="X69" s="242"/>
      <c r="Y69" s="242"/>
      <c r="Z69" s="61"/>
      <c r="AA69" s="61"/>
      <c r="AB69" s="61"/>
      <c r="AC69" s="61"/>
      <c r="AD69" s="61"/>
      <c r="AE69" s="61"/>
      <c r="AF69" s="61"/>
      <c r="AG69" s="61"/>
      <c r="AH69" s="106"/>
      <c r="AI69" s="106"/>
      <c r="AJ69" s="106"/>
      <c r="AK69" s="106"/>
      <c r="AL69" s="61"/>
      <c r="AM69" s="61"/>
      <c r="AN69" s="61"/>
      <c r="AO69" s="62"/>
      <c r="AR69" s="158"/>
      <c r="BO69" s="159"/>
      <c r="BQ69" s="158"/>
      <c r="BR69" s="160"/>
      <c r="BS69" s="160"/>
      <c r="BT69" s="160"/>
      <c r="BU69" s="160"/>
      <c r="BV69" s="160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J69" s="159"/>
    </row>
    <row r="70" spans="2:88" ht="18" customHeight="1" x14ac:dyDescent="0.15">
      <c r="B70" s="253"/>
      <c r="C70" s="254"/>
      <c r="D70" s="255"/>
      <c r="E70" s="271" t="s">
        <v>218</v>
      </c>
      <c r="F70" s="272"/>
      <c r="G70" s="272"/>
      <c r="H70" s="272"/>
      <c r="I70" s="272"/>
      <c r="J70" s="272"/>
      <c r="K70" s="272"/>
      <c r="L70" s="272"/>
      <c r="M70" s="199"/>
      <c r="N70" s="199"/>
      <c r="O70" s="199"/>
      <c r="P70" s="199"/>
      <c r="Q70" s="199"/>
      <c r="R70" s="201" t="s">
        <v>526</v>
      </c>
      <c r="S70" s="95"/>
      <c r="T70" s="53"/>
      <c r="U70" s="107" t="s">
        <v>609</v>
      </c>
      <c r="V70" s="108" t="s">
        <v>609</v>
      </c>
      <c r="W70" s="176" t="s">
        <v>613</v>
      </c>
      <c r="X70" s="109" t="s">
        <v>633</v>
      </c>
      <c r="Y70" s="242"/>
      <c r="Z70" s="53" t="s">
        <v>527</v>
      </c>
      <c r="AA70" s="53"/>
      <c r="AB70" s="53"/>
      <c r="AC70" s="53"/>
      <c r="AD70" s="53"/>
      <c r="AE70" s="53"/>
      <c r="AF70" s="53"/>
      <c r="AG70" s="53"/>
      <c r="AH70" s="116"/>
      <c r="AI70" s="116"/>
      <c r="AJ70" s="116"/>
      <c r="AK70" s="116"/>
      <c r="AL70" s="53"/>
      <c r="AM70" s="53"/>
      <c r="AN70" s="53"/>
      <c r="AO70" s="69"/>
      <c r="AR70" s="158"/>
      <c r="AS70" s="268" t="s">
        <v>656</v>
      </c>
      <c r="AT70" s="269"/>
      <c r="AU70" s="269"/>
      <c r="AV70" s="269"/>
      <c r="AW70" s="269"/>
      <c r="AX70" s="270"/>
      <c r="AY70" s="491">
        <v>50</v>
      </c>
      <c r="AZ70" s="492"/>
      <c r="BA70" s="492"/>
      <c r="BB70" s="492"/>
      <c r="BC70" s="493"/>
      <c r="BD70" s="180" t="s">
        <v>655</v>
      </c>
      <c r="BE70" s="182"/>
      <c r="BG70" s="180"/>
      <c r="BH70" s="180"/>
      <c r="BI70" s="180"/>
      <c r="BJ70" s="180"/>
      <c r="BO70" s="159"/>
      <c r="BQ70" s="158"/>
      <c r="BR70" s="268" t="s">
        <v>656</v>
      </c>
      <c r="BS70" s="269"/>
      <c r="BT70" s="269"/>
      <c r="BU70" s="269"/>
      <c r="BV70" s="269"/>
      <c r="BW70" s="321" t="s">
        <v>609</v>
      </c>
      <c r="BX70" s="322"/>
      <c r="BY70" s="322"/>
      <c r="BZ70" s="322"/>
      <c r="CA70" s="322"/>
      <c r="CB70" s="322"/>
      <c r="CC70" s="322"/>
      <c r="CD70" s="322"/>
      <c r="CE70" s="322"/>
      <c r="CF70" s="322"/>
      <c r="CG70" s="322"/>
      <c r="CH70" s="322"/>
      <c r="CI70" s="323"/>
      <c r="CJ70" s="159"/>
    </row>
    <row r="71" spans="2:88" ht="2.4500000000000002" customHeight="1" x14ac:dyDescent="0.15">
      <c r="B71" s="253"/>
      <c r="C71" s="254"/>
      <c r="D71" s="255"/>
      <c r="E71" s="97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9"/>
      <c r="T71" s="66"/>
      <c r="U71" s="101"/>
      <c r="V71" s="101"/>
      <c r="W71" s="101"/>
      <c r="X71" s="101"/>
      <c r="Y71" s="101"/>
      <c r="Z71" s="66"/>
      <c r="AA71" s="66"/>
      <c r="AB71" s="66"/>
      <c r="AC71" s="66"/>
      <c r="AD71" s="66"/>
      <c r="AE71" s="66"/>
      <c r="AF71" s="66"/>
      <c r="AG71" s="66"/>
      <c r="AH71" s="113"/>
      <c r="AI71" s="113"/>
      <c r="AJ71" s="113"/>
      <c r="AK71" s="113"/>
      <c r="AL71" s="66"/>
      <c r="AM71" s="66"/>
      <c r="AN71" s="66"/>
      <c r="AO71" s="67"/>
      <c r="AR71" s="158"/>
      <c r="BO71" s="159"/>
      <c r="BQ71" s="158"/>
      <c r="BR71" s="160"/>
      <c r="BS71" s="160"/>
      <c r="BT71" s="160"/>
      <c r="BU71" s="160"/>
      <c r="BV71" s="160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J71" s="159"/>
    </row>
    <row r="72" spans="2:88" ht="2.4500000000000002" customHeight="1" x14ac:dyDescent="0.15">
      <c r="B72" s="253"/>
      <c r="C72" s="254"/>
      <c r="D72" s="255"/>
      <c r="E72" s="6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115"/>
      <c r="T72" s="61"/>
      <c r="U72" s="103"/>
      <c r="V72" s="103"/>
      <c r="W72" s="103"/>
      <c r="X72" s="103"/>
      <c r="Y72" s="103"/>
      <c r="Z72" s="61"/>
      <c r="AA72" s="61"/>
      <c r="AB72" s="61"/>
      <c r="AC72" s="61"/>
      <c r="AD72" s="61"/>
      <c r="AE72" s="61"/>
      <c r="AF72" s="61"/>
      <c r="AG72" s="61"/>
      <c r="AH72" s="106"/>
      <c r="AI72" s="106"/>
      <c r="AJ72" s="106"/>
      <c r="AK72" s="106"/>
      <c r="AL72" s="61"/>
      <c r="AM72" s="61"/>
      <c r="AN72" s="61"/>
      <c r="AO72" s="62"/>
      <c r="AR72" s="158"/>
      <c r="BO72" s="159"/>
      <c r="BQ72" s="158"/>
      <c r="BR72" s="160"/>
      <c r="BS72" s="160"/>
      <c r="BT72" s="160"/>
      <c r="BU72" s="160"/>
      <c r="BV72" s="160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J72" s="159"/>
    </row>
    <row r="73" spans="2:88" ht="18" customHeight="1" x14ac:dyDescent="0.15">
      <c r="B73" s="253"/>
      <c r="C73" s="254"/>
      <c r="D73" s="255"/>
      <c r="E73" s="271" t="s">
        <v>219</v>
      </c>
      <c r="F73" s="272"/>
      <c r="G73" s="272"/>
      <c r="H73" s="272"/>
      <c r="I73" s="272"/>
      <c r="J73" s="272"/>
      <c r="K73" s="272"/>
      <c r="L73" s="272"/>
      <c r="M73" s="199"/>
      <c r="N73" s="199"/>
      <c r="O73" s="199"/>
      <c r="P73" s="199"/>
      <c r="Q73" s="199"/>
      <c r="R73" s="201" t="s">
        <v>528</v>
      </c>
      <c r="S73" s="95"/>
      <c r="T73" s="53"/>
      <c r="U73" s="107" t="s">
        <v>609</v>
      </c>
      <c r="V73" s="108" t="s">
        <v>609</v>
      </c>
      <c r="W73" s="176" t="s">
        <v>634</v>
      </c>
      <c r="X73" s="109" t="s">
        <v>633</v>
      </c>
      <c r="Y73" s="242"/>
      <c r="Z73" s="53" t="s">
        <v>527</v>
      </c>
      <c r="AA73" s="53"/>
      <c r="AB73" s="53"/>
      <c r="AC73" s="53"/>
      <c r="AD73" s="53"/>
      <c r="AE73" s="53"/>
      <c r="AF73" s="53"/>
      <c r="AG73" s="53"/>
      <c r="AH73" s="116"/>
      <c r="AI73" s="116"/>
      <c r="AJ73" s="116"/>
      <c r="AK73" s="116"/>
      <c r="AL73" s="53"/>
      <c r="AM73" s="53"/>
      <c r="AN73" s="53"/>
      <c r="AO73" s="69"/>
      <c r="AR73" s="158"/>
      <c r="AS73" s="268" t="s">
        <v>657</v>
      </c>
      <c r="AT73" s="269"/>
      <c r="AU73" s="269"/>
      <c r="AV73" s="269"/>
      <c r="AW73" s="269"/>
      <c r="AX73" s="270"/>
      <c r="AY73" s="491">
        <v>80</v>
      </c>
      <c r="AZ73" s="492"/>
      <c r="BA73" s="492"/>
      <c r="BB73" s="492"/>
      <c r="BC73" s="493"/>
      <c r="BD73" s="180" t="s">
        <v>655</v>
      </c>
      <c r="BE73" s="182"/>
      <c r="BG73" s="180"/>
      <c r="BH73" s="180"/>
      <c r="BI73" s="180"/>
      <c r="BJ73" s="180"/>
      <c r="BO73" s="159"/>
      <c r="BQ73" s="158"/>
      <c r="BR73" s="268" t="s">
        <v>657</v>
      </c>
      <c r="BS73" s="269"/>
      <c r="BT73" s="269"/>
      <c r="BU73" s="269"/>
      <c r="BV73" s="269"/>
      <c r="BW73" s="321" t="s">
        <v>609</v>
      </c>
      <c r="BX73" s="322"/>
      <c r="BY73" s="322"/>
      <c r="BZ73" s="322"/>
      <c r="CA73" s="322"/>
      <c r="CB73" s="322"/>
      <c r="CC73" s="322"/>
      <c r="CD73" s="322"/>
      <c r="CE73" s="322"/>
      <c r="CF73" s="322"/>
      <c r="CG73" s="322"/>
      <c r="CH73" s="322"/>
      <c r="CI73" s="323"/>
      <c r="CJ73" s="159"/>
    </row>
    <row r="74" spans="2:88" ht="2.4500000000000002" customHeight="1" thickBot="1" x14ac:dyDescent="0.2">
      <c r="B74" s="256"/>
      <c r="C74" s="257"/>
      <c r="D74" s="258"/>
      <c r="E74" s="97"/>
      <c r="F74" s="98"/>
      <c r="G74" s="98"/>
      <c r="H74" s="98"/>
      <c r="I74" s="98"/>
      <c r="J74" s="98"/>
      <c r="K74" s="98"/>
      <c r="L74" s="98"/>
      <c r="M74" s="98"/>
      <c r="N74" s="98"/>
      <c r="O74" s="98"/>
      <c r="P74" s="98"/>
      <c r="Q74" s="98"/>
      <c r="R74" s="98"/>
      <c r="S74" s="125"/>
      <c r="T74" s="86"/>
      <c r="U74" s="126"/>
      <c r="V74" s="126"/>
      <c r="W74" s="126"/>
      <c r="X74" s="126"/>
      <c r="Y74" s="126"/>
      <c r="Z74" s="86"/>
      <c r="AA74" s="86"/>
      <c r="AB74" s="86"/>
      <c r="AC74" s="86"/>
      <c r="AD74" s="86"/>
      <c r="AE74" s="86"/>
      <c r="AF74" s="86"/>
      <c r="AG74" s="86"/>
      <c r="AH74" s="127"/>
      <c r="AI74" s="127"/>
      <c r="AJ74" s="127"/>
      <c r="AK74" s="127"/>
      <c r="AL74" s="86"/>
      <c r="AM74" s="86"/>
      <c r="AN74" s="86"/>
      <c r="AO74" s="87"/>
      <c r="AR74" s="158"/>
      <c r="BO74" s="159"/>
      <c r="BQ74" s="158"/>
      <c r="BR74" s="160"/>
      <c r="BS74" s="160"/>
      <c r="BT74" s="160"/>
      <c r="BU74" s="160"/>
      <c r="BV74" s="160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J74" s="159"/>
    </row>
    <row r="75" spans="2:88" ht="2.4500000000000002" customHeight="1" thickTop="1" x14ac:dyDescent="0.15">
      <c r="B75" s="250" t="s">
        <v>506</v>
      </c>
      <c r="C75" s="251"/>
      <c r="D75" s="252"/>
      <c r="E75" s="60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128"/>
      <c r="T75" s="89"/>
      <c r="U75" s="89"/>
      <c r="V75" s="89"/>
      <c r="W75" s="89"/>
      <c r="X75" s="89"/>
      <c r="Y75" s="89"/>
      <c r="Z75" s="53"/>
      <c r="AA75" s="53"/>
      <c r="AB75" s="53"/>
      <c r="AC75" s="53"/>
      <c r="AD75" s="53"/>
      <c r="AE75" s="53"/>
      <c r="AF75" s="53"/>
      <c r="AG75" s="53"/>
      <c r="AH75" s="116"/>
      <c r="AI75" s="116"/>
      <c r="AJ75" s="116"/>
      <c r="AK75" s="116"/>
      <c r="AL75" s="53"/>
      <c r="AM75" s="53"/>
      <c r="AN75" s="53"/>
      <c r="AO75" s="129"/>
      <c r="AR75" s="158"/>
      <c r="BO75" s="159"/>
      <c r="BQ75" s="158"/>
      <c r="BR75" s="160"/>
      <c r="BS75" s="160"/>
      <c r="BT75" s="160"/>
      <c r="BU75" s="160"/>
      <c r="BV75" s="160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J75" s="159"/>
    </row>
    <row r="76" spans="2:88" ht="18" customHeight="1" x14ac:dyDescent="0.15">
      <c r="B76" s="253"/>
      <c r="C76" s="254"/>
      <c r="D76" s="255"/>
      <c r="E76" s="271" t="s">
        <v>220</v>
      </c>
      <c r="F76" s="272"/>
      <c r="G76" s="272"/>
      <c r="H76" s="272"/>
      <c r="I76" s="272"/>
      <c r="J76" s="272"/>
      <c r="K76" s="272"/>
      <c r="L76" s="272"/>
      <c r="M76" s="272"/>
      <c r="N76" s="272"/>
      <c r="O76" s="272"/>
      <c r="P76" s="272"/>
      <c r="Q76" s="272"/>
      <c r="R76" s="273"/>
      <c r="T76" s="107" t="s">
        <v>609</v>
      </c>
      <c r="U76" s="109" t="s">
        <v>633</v>
      </c>
      <c r="V76" s="89" t="s">
        <v>205</v>
      </c>
      <c r="W76" s="133" t="s">
        <v>635</v>
      </c>
      <c r="X76" s="109" t="s">
        <v>638</v>
      </c>
      <c r="Y76" s="89"/>
      <c r="Z76" s="53" t="s">
        <v>221</v>
      </c>
      <c r="AA76" s="53"/>
      <c r="AB76" s="53"/>
      <c r="AC76" s="53"/>
      <c r="AD76" s="53"/>
      <c r="AE76" s="53"/>
      <c r="AF76" s="53"/>
      <c r="AG76" s="53"/>
      <c r="AH76" s="116"/>
      <c r="AI76" s="116"/>
      <c r="AJ76" s="116"/>
      <c r="AK76" s="116"/>
      <c r="AL76" s="53"/>
      <c r="AM76" s="53"/>
      <c r="AN76" s="53"/>
      <c r="AO76" s="129"/>
      <c r="AR76" s="158"/>
      <c r="AS76" s="290" t="s">
        <v>658</v>
      </c>
      <c r="AT76" s="291"/>
      <c r="AU76" s="291"/>
      <c r="AV76" s="291"/>
      <c r="AW76" s="291"/>
      <c r="AX76" s="292"/>
      <c r="AY76" s="494">
        <v>0.67</v>
      </c>
      <c r="AZ76" s="495"/>
      <c r="BA76" s="495"/>
      <c r="BB76" s="495"/>
      <c r="BC76" s="496"/>
      <c r="BD76" s="180" t="s">
        <v>215</v>
      </c>
      <c r="BE76" s="183"/>
      <c r="BG76" s="180"/>
      <c r="BH76" s="180"/>
      <c r="BI76" s="180"/>
      <c r="BJ76" s="180"/>
      <c r="BO76" s="159"/>
      <c r="BQ76" s="158"/>
      <c r="BR76" s="268" t="s">
        <v>658</v>
      </c>
      <c r="BS76" s="269"/>
      <c r="BT76" s="269"/>
      <c r="BU76" s="269"/>
      <c r="BV76" s="269"/>
      <c r="BW76" s="327" t="s">
        <v>609</v>
      </c>
      <c r="BX76" s="328"/>
      <c r="BY76" s="328"/>
      <c r="BZ76" s="328"/>
      <c r="CA76" s="328"/>
      <c r="CB76" s="328"/>
      <c r="CC76" s="328"/>
      <c r="CD76" s="328"/>
      <c r="CE76" s="328"/>
      <c r="CF76" s="328"/>
      <c r="CG76" s="328"/>
      <c r="CH76" s="328"/>
      <c r="CI76" s="329"/>
      <c r="CJ76" s="159"/>
    </row>
    <row r="77" spans="2:88" ht="2.4500000000000002" customHeight="1" x14ac:dyDescent="0.15">
      <c r="B77" s="253"/>
      <c r="C77" s="254"/>
      <c r="D77" s="255"/>
      <c r="E77" s="97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130"/>
      <c r="S77" s="66"/>
      <c r="T77" s="101"/>
      <c r="U77" s="101"/>
      <c r="V77" s="101"/>
      <c r="W77" s="101"/>
      <c r="X77" s="101"/>
      <c r="Y77" s="101"/>
      <c r="Z77" s="66"/>
      <c r="AA77" s="66"/>
      <c r="AB77" s="66"/>
      <c r="AC77" s="66"/>
      <c r="AD77" s="66"/>
      <c r="AE77" s="66"/>
      <c r="AF77" s="66"/>
      <c r="AG77" s="66"/>
      <c r="AH77" s="113"/>
      <c r="AI77" s="113"/>
      <c r="AJ77" s="113"/>
      <c r="AK77" s="113"/>
      <c r="AL77" s="66"/>
      <c r="AM77" s="66"/>
      <c r="AN77" s="66"/>
      <c r="AO77" s="131"/>
      <c r="AR77" s="158"/>
      <c r="BO77" s="159"/>
      <c r="BQ77" s="158"/>
      <c r="BR77" s="160"/>
      <c r="BS77" s="160"/>
      <c r="BT77" s="160"/>
      <c r="BU77" s="160"/>
      <c r="BV77" s="160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J77" s="159"/>
    </row>
    <row r="78" spans="2:88" ht="2.4500000000000002" customHeight="1" x14ac:dyDescent="0.15">
      <c r="B78" s="253"/>
      <c r="C78" s="254"/>
      <c r="D78" s="255"/>
      <c r="E78" s="6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128"/>
      <c r="S78" s="61"/>
      <c r="T78" s="61"/>
      <c r="U78" s="103"/>
      <c r="V78" s="103"/>
      <c r="W78" s="103"/>
      <c r="X78" s="103"/>
      <c r="Y78" s="103"/>
      <c r="Z78" s="61"/>
      <c r="AA78" s="61"/>
      <c r="AB78" s="61"/>
      <c r="AC78" s="61"/>
      <c r="AD78" s="61"/>
      <c r="AE78" s="61"/>
      <c r="AF78" s="61"/>
      <c r="AG78" s="61"/>
      <c r="AH78" s="106"/>
      <c r="AI78" s="106"/>
      <c r="AJ78" s="106"/>
      <c r="AK78" s="106"/>
      <c r="AL78" s="61"/>
      <c r="AM78" s="61"/>
      <c r="AN78" s="61"/>
      <c r="AO78" s="132"/>
      <c r="AR78" s="158"/>
      <c r="BO78" s="159"/>
      <c r="BQ78" s="158"/>
      <c r="BR78" s="160"/>
      <c r="BS78" s="160"/>
      <c r="BT78" s="160"/>
      <c r="BU78" s="160"/>
      <c r="BV78" s="160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J78" s="159"/>
    </row>
    <row r="79" spans="2:88" ht="18" customHeight="1" x14ac:dyDescent="0.15">
      <c r="B79" s="253"/>
      <c r="C79" s="254"/>
      <c r="D79" s="255"/>
      <c r="E79" s="271" t="s">
        <v>235</v>
      </c>
      <c r="F79" s="272"/>
      <c r="G79" s="272"/>
      <c r="H79" s="272"/>
      <c r="I79" s="272"/>
      <c r="J79" s="272"/>
      <c r="K79" s="199"/>
      <c r="L79" s="199"/>
      <c r="M79" s="199"/>
      <c r="N79" s="199"/>
      <c r="O79" s="199"/>
      <c r="P79" s="199"/>
      <c r="Q79" s="199"/>
      <c r="R79" s="202" t="s">
        <v>529</v>
      </c>
      <c r="T79" s="133" t="s">
        <v>614</v>
      </c>
      <c r="U79" s="108" t="s">
        <v>633</v>
      </c>
      <c r="V79" s="109" t="s">
        <v>633</v>
      </c>
      <c r="W79" s="89" t="s">
        <v>205</v>
      </c>
      <c r="X79" s="110" t="s">
        <v>634</v>
      </c>
      <c r="Y79" s="89"/>
      <c r="Z79" s="53" t="s">
        <v>312</v>
      </c>
      <c r="AA79" s="53"/>
      <c r="AB79" s="53"/>
      <c r="AC79" s="53"/>
      <c r="AD79" s="53"/>
      <c r="AE79" s="53"/>
      <c r="AK79" s="195"/>
      <c r="AL79" s="195"/>
      <c r="AM79" s="195"/>
      <c r="AN79" s="195"/>
      <c r="AO79" s="196"/>
      <c r="AR79" s="158"/>
      <c r="AS79" s="290" t="s">
        <v>694</v>
      </c>
      <c r="AT79" s="291"/>
      <c r="AU79" s="291"/>
      <c r="AV79" s="291"/>
      <c r="AW79" s="291"/>
      <c r="AX79" s="292"/>
      <c r="AY79" s="333">
        <v>100.8</v>
      </c>
      <c r="AZ79" s="334"/>
      <c r="BA79" s="334"/>
      <c r="BB79" s="334"/>
      <c r="BC79" s="335"/>
      <c r="BD79" s="160" t="s">
        <v>496</v>
      </c>
      <c r="BI79" s="197" t="s">
        <v>501</v>
      </c>
      <c r="BO79" s="159"/>
      <c r="BQ79" s="158"/>
      <c r="BR79" s="268" t="s">
        <v>695</v>
      </c>
      <c r="BS79" s="269"/>
      <c r="BT79" s="269"/>
      <c r="BU79" s="269"/>
      <c r="BV79" s="269"/>
      <c r="BW79" s="327" t="s">
        <v>609</v>
      </c>
      <c r="BX79" s="328"/>
      <c r="BY79" s="328"/>
      <c r="BZ79" s="328"/>
      <c r="CA79" s="328"/>
      <c r="CB79" s="328"/>
      <c r="CC79" s="328"/>
      <c r="CD79" s="328"/>
      <c r="CE79" s="328"/>
      <c r="CF79" s="328"/>
      <c r="CG79" s="328"/>
      <c r="CH79" s="328"/>
      <c r="CI79" s="329"/>
      <c r="CJ79" s="159"/>
    </row>
    <row r="80" spans="2:88" ht="2.4500000000000002" customHeight="1" thickBot="1" x14ac:dyDescent="0.2">
      <c r="B80" s="256"/>
      <c r="C80" s="257"/>
      <c r="D80" s="258"/>
      <c r="E80" s="97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130"/>
      <c r="U80" s="89"/>
      <c r="V80" s="89"/>
      <c r="W80" s="89"/>
      <c r="X80" s="89"/>
      <c r="Y80" s="89"/>
      <c r="Z80" s="53"/>
      <c r="AA80" s="53"/>
      <c r="AB80" s="53"/>
      <c r="AC80" s="53"/>
      <c r="AD80" s="53"/>
      <c r="AE80" s="53"/>
      <c r="AF80" s="53"/>
      <c r="AG80" s="53"/>
      <c r="AH80" s="116"/>
      <c r="AI80" s="116"/>
      <c r="AJ80" s="116"/>
      <c r="AK80" s="116"/>
      <c r="AL80" s="53"/>
      <c r="AM80" s="53"/>
      <c r="AN80" s="53"/>
      <c r="AO80" s="129"/>
      <c r="AR80" s="158"/>
      <c r="BO80" s="159"/>
      <c r="BQ80" s="158"/>
      <c r="BR80" s="160"/>
      <c r="BS80" s="160"/>
      <c r="BT80" s="160"/>
      <c r="BU80" s="160"/>
      <c r="BV80" s="160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J80" s="159"/>
    </row>
    <row r="81" spans="2:88" ht="2.4500000000000002" customHeight="1" thickTop="1" x14ac:dyDescent="0.15">
      <c r="B81" s="250" t="s">
        <v>507</v>
      </c>
      <c r="C81" s="251"/>
      <c r="D81" s="252"/>
      <c r="E81" s="6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274" t="s">
        <v>511</v>
      </c>
      <c r="Q81" s="275"/>
      <c r="R81" s="276"/>
      <c r="S81" s="91"/>
      <c r="T81" s="92"/>
      <c r="U81" s="92"/>
      <c r="V81" s="93"/>
      <c r="W81" s="93"/>
      <c r="X81" s="93"/>
      <c r="Y81" s="93"/>
      <c r="Z81" s="92"/>
      <c r="AA81" s="92"/>
      <c r="AB81" s="92"/>
      <c r="AC81" s="92"/>
      <c r="AD81" s="92"/>
      <c r="AE81" s="92"/>
      <c r="AF81" s="92"/>
      <c r="AG81" s="92"/>
      <c r="AH81" s="134"/>
      <c r="AI81" s="134"/>
      <c r="AJ81" s="134"/>
      <c r="AK81" s="134"/>
      <c r="AL81" s="92"/>
      <c r="AM81" s="92"/>
      <c r="AN81" s="92"/>
      <c r="AO81" s="94"/>
      <c r="AR81" s="158"/>
      <c r="BO81" s="159"/>
      <c r="BQ81" s="158"/>
      <c r="BR81" s="160"/>
      <c r="BS81" s="160"/>
      <c r="BT81" s="160"/>
      <c r="BU81" s="160"/>
      <c r="BV81" s="160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J81" s="159"/>
    </row>
    <row r="82" spans="2:88" ht="18" customHeight="1" x14ac:dyDescent="0.15">
      <c r="B82" s="253"/>
      <c r="C82" s="254"/>
      <c r="D82" s="255"/>
      <c r="E82" s="271" t="s">
        <v>659</v>
      </c>
      <c r="F82" s="272"/>
      <c r="G82" s="272"/>
      <c r="H82" s="272"/>
      <c r="I82" s="272"/>
      <c r="J82" s="199"/>
      <c r="K82" s="199"/>
      <c r="L82" s="199"/>
      <c r="M82" s="199"/>
      <c r="N82" s="199"/>
      <c r="O82" s="202" t="s">
        <v>524</v>
      </c>
      <c r="P82" s="277"/>
      <c r="Q82" s="278"/>
      <c r="R82" s="279"/>
      <c r="S82" s="95"/>
      <c r="T82" s="53"/>
      <c r="U82" s="53"/>
      <c r="V82" s="107" t="s">
        <v>614</v>
      </c>
      <c r="W82" s="176" t="s">
        <v>614</v>
      </c>
      <c r="X82" s="109" t="s">
        <v>633</v>
      </c>
      <c r="Y82" s="242"/>
      <c r="Z82" s="53" t="s">
        <v>221</v>
      </c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190"/>
      <c r="AR82" s="158"/>
      <c r="AS82" s="290" t="s">
        <v>660</v>
      </c>
      <c r="AT82" s="291"/>
      <c r="AU82" s="291"/>
      <c r="AV82" s="291"/>
      <c r="AW82" s="291"/>
      <c r="AX82" s="292"/>
      <c r="AY82" s="491">
        <v>110</v>
      </c>
      <c r="AZ82" s="492"/>
      <c r="BA82" s="492"/>
      <c r="BB82" s="492"/>
      <c r="BC82" s="493"/>
      <c r="BD82" s="180" t="s">
        <v>215</v>
      </c>
      <c r="BE82" s="182"/>
      <c r="BO82" s="159"/>
      <c r="BQ82" s="158"/>
      <c r="BR82" s="268" t="s">
        <v>660</v>
      </c>
      <c r="BS82" s="269"/>
      <c r="BT82" s="269"/>
      <c r="BU82" s="269"/>
      <c r="BV82" s="269"/>
      <c r="BW82" s="321" t="s">
        <v>609</v>
      </c>
      <c r="BX82" s="322"/>
      <c r="BY82" s="322"/>
      <c r="BZ82" s="322"/>
      <c r="CA82" s="322"/>
      <c r="CB82" s="322"/>
      <c r="CC82" s="322"/>
      <c r="CD82" s="322"/>
      <c r="CE82" s="322"/>
      <c r="CF82" s="322"/>
      <c r="CG82" s="322"/>
      <c r="CH82" s="322"/>
      <c r="CI82" s="323"/>
      <c r="CJ82" s="159"/>
    </row>
    <row r="83" spans="2:88" ht="2.4500000000000002" customHeight="1" x14ac:dyDescent="0.15">
      <c r="B83" s="253"/>
      <c r="C83" s="254"/>
      <c r="D83" s="255"/>
      <c r="E83" s="118"/>
      <c r="F83" s="119"/>
      <c r="G83" s="119"/>
      <c r="H83" s="119"/>
      <c r="I83" s="119"/>
      <c r="J83" s="119"/>
      <c r="K83" s="119"/>
      <c r="L83" s="119"/>
      <c r="M83" s="119"/>
      <c r="N83" s="119"/>
      <c r="O83" s="119"/>
      <c r="P83" s="277"/>
      <c r="Q83" s="278"/>
      <c r="R83" s="279"/>
      <c r="S83" s="120"/>
      <c r="T83" s="121"/>
      <c r="U83" s="121"/>
      <c r="V83" s="122"/>
      <c r="W83" s="122"/>
      <c r="X83" s="122"/>
      <c r="Y83" s="122"/>
      <c r="Z83" s="121"/>
      <c r="AA83" s="121"/>
      <c r="AB83" s="121"/>
      <c r="AC83" s="121"/>
      <c r="AD83" s="121"/>
      <c r="AE83" s="121"/>
      <c r="AF83" s="121"/>
      <c r="AG83" s="121"/>
      <c r="AH83" s="123"/>
      <c r="AI83" s="123"/>
      <c r="AJ83" s="123"/>
      <c r="AK83" s="123"/>
      <c r="AL83" s="121"/>
      <c r="AM83" s="121"/>
      <c r="AN83" s="121"/>
      <c r="AO83" s="124"/>
      <c r="AR83" s="158"/>
      <c r="BO83" s="159"/>
      <c r="BQ83" s="158"/>
      <c r="BR83" s="160"/>
      <c r="BS83" s="160"/>
      <c r="BT83" s="160"/>
      <c r="BU83" s="160"/>
      <c r="BV83" s="160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J83" s="159"/>
    </row>
    <row r="84" spans="2:88" ht="2.4500000000000002" customHeight="1" x14ac:dyDescent="0.15">
      <c r="B84" s="253"/>
      <c r="C84" s="254"/>
      <c r="D84" s="255"/>
      <c r="E84" s="68"/>
      <c r="F84" s="199"/>
      <c r="G84" s="199"/>
      <c r="H84" s="199"/>
      <c r="I84" s="199"/>
      <c r="J84" s="199"/>
      <c r="K84" s="199"/>
      <c r="L84" s="199"/>
      <c r="M84" s="199"/>
      <c r="N84" s="199"/>
      <c r="O84" s="199"/>
      <c r="P84" s="277"/>
      <c r="Q84" s="278"/>
      <c r="R84" s="279"/>
      <c r="S84" s="95"/>
      <c r="T84" s="53"/>
      <c r="U84" s="53"/>
      <c r="V84" s="242"/>
      <c r="W84" s="242"/>
      <c r="X84" s="242"/>
      <c r="Y84" s="242"/>
      <c r="Z84" s="53"/>
      <c r="AA84" s="245"/>
      <c r="AB84" s="245"/>
      <c r="AC84" s="284" t="s">
        <v>492</v>
      </c>
      <c r="AD84" s="284"/>
      <c r="AE84" s="284"/>
      <c r="AF84" s="284"/>
      <c r="AG84" s="284"/>
      <c r="AH84" s="284"/>
      <c r="AI84" s="284"/>
      <c r="AJ84" s="284"/>
      <c r="AK84" s="284"/>
      <c r="AL84" s="284"/>
      <c r="AM84" s="284"/>
      <c r="AN84" s="284"/>
      <c r="AO84" s="285"/>
      <c r="AR84" s="158"/>
      <c r="BO84" s="159"/>
      <c r="BQ84" s="158"/>
      <c r="BR84" s="160"/>
      <c r="BS84" s="160"/>
      <c r="BT84" s="160"/>
      <c r="BU84" s="160"/>
      <c r="BV84" s="160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J84" s="159"/>
    </row>
    <row r="85" spans="2:88" ht="18" customHeight="1" x14ac:dyDescent="0.15">
      <c r="B85" s="253"/>
      <c r="C85" s="254"/>
      <c r="D85" s="255"/>
      <c r="E85" s="271" t="s">
        <v>227</v>
      </c>
      <c r="F85" s="272"/>
      <c r="G85" s="272"/>
      <c r="H85" s="272"/>
      <c r="I85" s="272"/>
      <c r="J85" s="272"/>
      <c r="K85" s="272"/>
      <c r="L85" s="199"/>
      <c r="M85" s="199"/>
      <c r="N85" s="199"/>
      <c r="O85" s="202" t="s">
        <v>525</v>
      </c>
      <c r="P85" s="277"/>
      <c r="Q85" s="278"/>
      <c r="R85" s="279"/>
      <c r="S85" s="95"/>
      <c r="T85" s="53"/>
      <c r="U85" s="133" t="s">
        <v>609</v>
      </c>
      <c r="V85" s="109" t="s">
        <v>635</v>
      </c>
      <c r="W85" s="242" t="s">
        <v>205</v>
      </c>
      <c r="X85" s="110" t="s">
        <v>612</v>
      </c>
      <c r="Y85" s="242"/>
      <c r="Z85" s="53" t="s">
        <v>241</v>
      </c>
      <c r="AA85" s="246"/>
      <c r="AB85" s="246"/>
      <c r="AC85" s="286"/>
      <c r="AD85" s="286"/>
      <c r="AE85" s="286"/>
      <c r="AF85" s="286"/>
      <c r="AG85" s="286"/>
      <c r="AH85" s="286"/>
      <c r="AI85" s="286"/>
      <c r="AJ85" s="286"/>
      <c r="AK85" s="286"/>
      <c r="AL85" s="286"/>
      <c r="AM85" s="286"/>
      <c r="AN85" s="286"/>
      <c r="AO85" s="287"/>
      <c r="AR85" s="158"/>
      <c r="AS85" s="268" t="s">
        <v>661</v>
      </c>
      <c r="AT85" s="269"/>
      <c r="AU85" s="269"/>
      <c r="AV85" s="269"/>
      <c r="AW85" s="269"/>
      <c r="AX85" s="270"/>
      <c r="AY85" s="497">
        <v>6.3</v>
      </c>
      <c r="AZ85" s="498"/>
      <c r="BA85" s="498"/>
      <c r="BB85" s="498"/>
      <c r="BC85" s="499"/>
      <c r="BD85" s="180" t="s">
        <v>662</v>
      </c>
      <c r="BE85" s="181"/>
      <c r="BG85" s="180"/>
      <c r="BH85" s="180"/>
      <c r="BI85" s="180"/>
      <c r="BJ85" s="180"/>
      <c r="BO85" s="159"/>
      <c r="BQ85" s="158"/>
      <c r="BR85" s="268" t="s">
        <v>661</v>
      </c>
      <c r="BS85" s="269"/>
      <c r="BT85" s="269"/>
      <c r="BU85" s="269"/>
      <c r="BV85" s="269"/>
      <c r="BW85" s="321" t="s">
        <v>609</v>
      </c>
      <c r="BX85" s="322"/>
      <c r="BY85" s="322"/>
      <c r="BZ85" s="322"/>
      <c r="CA85" s="322"/>
      <c r="CB85" s="322"/>
      <c r="CC85" s="322"/>
      <c r="CD85" s="322"/>
      <c r="CE85" s="322"/>
      <c r="CF85" s="322"/>
      <c r="CG85" s="322"/>
      <c r="CH85" s="322"/>
      <c r="CI85" s="323"/>
      <c r="CJ85" s="159"/>
    </row>
    <row r="86" spans="2:88" ht="2.4500000000000002" customHeight="1" x14ac:dyDescent="0.15">
      <c r="B86" s="256"/>
      <c r="C86" s="257"/>
      <c r="D86" s="258"/>
      <c r="E86" s="97"/>
      <c r="F86" s="98"/>
      <c r="G86" s="98"/>
      <c r="H86" s="98"/>
      <c r="I86" s="98"/>
      <c r="J86" s="98"/>
      <c r="K86" s="98"/>
      <c r="L86" s="98"/>
      <c r="M86" s="98"/>
      <c r="N86" s="98"/>
      <c r="O86" s="98"/>
      <c r="P86" s="280"/>
      <c r="Q86" s="281"/>
      <c r="R86" s="282"/>
      <c r="S86" s="99"/>
      <c r="T86" s="66"/>
      <c r="U86" s="101"/>
      <c r="V86" s="101"/>
      <c r="W86" s="101"/>
      <c r="X86" s="171"/>
      <c r="Y86" s="101"/>
      <c r="Z86" s="66"/>
      <c r="AA86" s="247"/>
      <c r="AB86" s="247"/>
      <c r="AC86" s="288"/>
      <c r="AD86" s="288"/>
      <c r="AE86" s="288"/>
      <c r="AF86" s="288"/>
      <c r="AG86" s="288"/>
      <c r="AH86" s="288"/>
      <c r="AI86" s="288"/>
      <c r="AJ86" s="288"/>
      <c r="AK86" s="288"/>
      <c r="AL86" s="288"/>
      <c r="AM86" s="288"/>
      <c r="AN86" s="288"/>
      <c r="AO86" s="289"/>
      <c r="AR86" s="158"/>
      <c r="BO86" s="159"/>
      <c r="BQ86" s="158"/>
      <c r="BR86" s="160"/>
      <c r="BS86" s="160"/>
      <c r="BT86" s="160"/>
      <c r="BU86" s="160"/>
      <c r="BV86" s="160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J86" s="159"/>
    </row>
    <row r="87" spans="2:88" ht="2.4500000000000002" customHeight="1" x14ac:dyDescent="0.15">
      <c r="B87" s="259" t="s">
        <v>222</v>
      </c>
      <c r="C87" s="260"/>
      <c r="D87" s="261"/>
      <c r="E87" s="6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136"/>
      <c r="T87" s="137"/>
      <c r="U87" s="137"/>
      <c r="V87" s="137"/>
      <c r="W87" s="137"/>
      <c r="X87" s="137"/>
      <c r="Y87" s="137"/>
      <c r="Z87" s="137"/>
      <c r="AA87" s="137"/>
      <c r="AB87" s="137"/>
      <c r="AC87" s="137"/>
      <c r="AD87" s="137"/>
      <c r="AE87" s="137"/>
      <c r="AF87" s="137"/>
      <c r="AG87" s="137"/>
      <c r="AH87" s="53"/>
      <c r="AI87" s="53"/>
      <c r="AJ87" s="53"/>
      <c r="AK87" s="53"/>
      <c r="AL87" s="53"/>
      <c r="AM87" s="53"/>
      <c r="AN87" s="53"/>
      <c r="AO87" s="69"/>
      <c r="AR87" s="158"/>
      <c r="BO87" s="159"/>
      <c r="BQ87" s="158"/>
      <c r="BR87" s="160"/>
      <c r="BS87" s="160"/>
      <c r="BT87" s="160"/>
      <c r="BU87" s="160"/>
      <c r="BV87" s="160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J87" s="159"/>
    </row>
    <row r="88" spans="2:88" ht="18" customHeight="1" x14ac:dyDescent="0.15">
      <c r="B88" s="262"/>
      <c r="C88" s="263"/>
      <c r="D88" s="264"/>
      <c r="E88" s="271" t="s">
        <v>279</v>
      </c>
      <c r="F88" s="272"/>
      <c r="G88" s="272"/>
      <c r="H88" s="272"/>
      <c r="I88" s="272"/>
      <c r="J88" s="272"/>
      <c r="K88" s="272"/>
      <c r="L88" s="272"/>
      <c r="M88" s="272"/>
      <c r="N88" s="272"/>
      <c r="O88" s="272"/>
      <c r="P88" s="272"/>
      <c r="Q88" s="272"/>
      <c r="R88" s="283"/>
      <c r="S88" s="136"/>
      <c r="T88" s="110" t="s">
        <v>624</v>
      </c>
      <c r="U88" s="248" t="s">
        <v>702</v>
      </c>
      <c r="V88" s="53"/>
      <c r="W88" s="137"/>
      <c r="X88" s="110" t="s">
        <v>609</v>
      </c>
      <c r="Y88" s="137" t="s">
        <v>704</v>
      </c>
      <c r="Z88" s="137"/>
      <c r="AA88" s="137"/>
      <c r="AB88" s="110" t="s">
        <v>609</v>
      </c>
      <c r="AC88" s="248" t="s">
        <v>706</v>
      </c>
      <c r="AD88" s="53"/>
      <c r="AE88" s="137"/>
      <c r="AF88" s="110" t="s">
        <v>609</v>
      </c>
      <c r="AG88" s="137" t="s">
        <v>708</v>
      </c>
      <c r="AH88" s="53"/>
      <c r="AI88" s="137"/>
      <c r="AJ88" s="110" t="s">
        <v>609</v>
      </c>
      <c r="AK88" s="137" t="s">
        <v>709</v>
      </c>
      <c r="AL88" s="137"/>
      <c r="AM88" s="137"/>
      <c r="AN88" s="137"/>
      <c r="AO88" s="69"/>
      <c r="AR88" s="158"/>
      <c r="AS88" s="268" t="s">
        <v>178</v>
      </c>
      <c r="AT88" s="269"/>
      <c r="AU88" s="269"/>
      <c r="AV88" s="269"/>
      <c r="AW88" s="269"/>
      <c r="AX88" s="270"/>
      <c r="AY88" s="491">
        <v>1</v>
      </c>
      <c r="AZ88" s="492"/>
      <c r="BA88" s="492"/>
      <c r="BB88" s="492"/>
      <c r="BC88" s="493"/>
      <c r="BO88" s="159"/>
      <c r="BQ88" s="158"/>
      <c r="BR88" s="268" t="s">
        <v>178</v>
      </c>
      <c r="BS88" s="269"/>
      <c r="BT88" s="269"/>
      <c r="BU88" s="269"/>
      <c r="BV88" s="269"/>
      <c r="BW88" s="321" t="s">
        <v>609</v>
      </c>
      <c r="BX88" s="322"/>
      <c r="BY88" s="322"/>
      <c r="BZ88" s="322"/>
      <c r="CA88" s="322"/>
      <c r="CB88" s="322"/>
      <c r="CC88" s="322"/>
      <c r="CD88" s="322"/>
      <c r="CE88" s="322"/>
      <c r="CF88" s="322"/>
      <c r="CG88" s="322"/>
      <c r="CH88" s="322"/>
      <c r="CI88" s="323"/>
      <c r="CJ88" s="159"/>
    </row>
    <row r="89" spans="2:88" ht="2.4500000000000002" customHeight="1" x14ac:dyDescent="0.15">
      <c r="B89" s="262"/>
      <c r="C89" s="263"/>
      <c r="D89" s="264"/>
      <c r="E89" s="97"/>
      <c r="F89" s="98"/>
      <c r="G89" s="98"/>
      <c r="H89" s="98"/>
      <c r="I89" s="98"/>
      <c r="J89" s="98"/>
      <c r="K89" s="98"/>
      <c r="L89" s="98"/>
      <c r="M89" s="98"/>
      <c r="N89" s="98"/>
      <c r="O89" s="98"/>
      <c r="P89" s="98"/>
      <c r="Q89" s="98"/>
      <c r="R89" s="98"/>
      <c r="S89" s="138"/>
      <c r="T89" s="139"/>
      <c r="U89" s="139"/>
      <c r="V89" s="139"/>
      <c r="W89" s="139"/>
      <c r="X89" s="139"/>
      <c r="Y89" s="139"/>
      <c r="Z89" s="139"/>
      <c r="AA89" s="139"/>
      <c r="AB89" s="139"/>
      <c r="AC89" s="139"/>
      <c r="AD89" s="139"/>
      <c r="AE89" s="139"/>
      <c r="AF89" s="139"/>
      <c r="AG89" s="139"/>
      <c r="AH89" s="66"/>
      <c r="AI89" s="66"/>
      <c r="AJ89" s="66"/>
      <c r="AK89" s="66"/>
      <c r="AL89" s="66"/>
      <c r="AM89" s="66"/>
      <c r="AN89" s="66"/>
      <c r="AO89" s="67"/>
      <c r="AR89" s="158"/>
      <c r="BO89" s="159"/>
      <c r="BQ89" s="158"/>
      <c r="BR89" s="160"/>
      <c r="BS89" s="160"/>
      <c r="BT89" s="160"/>
      <c r="BU89" s="160"/>
      <c r="BV89" s="160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J89" s="159"/>
    </row>
    <row r="90" spans="2:88" ht="2.4500000000000002" customHeight="1" x14ac:dyDescent="0.15">
      <c r="B90" s="262"/>
      <c r="C90" s="263"/>
      <c r="D90" s="264"/>
      <c r="E90" s="6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135"/>
      <c r="T90" s="79"/>
      <c r="U90" s="79"/>
      <c r="V90" s="79"/>
      <c r="W90" s="79"/>
      <c r="X90" s="79"/>
      <c r="Y90" s="79"/>
      <c r="Z90" s="79"/>
      <c r="AA90" s="79"/>
      <c r="AB90" s="79"/>
      <c r="AC90" s="79"/>
      <c r="AD90" s="79"/>
      <c r="AE90" s="79"/>
      <c r="AF90" s="79"/>
      <c r="AG90" s="79"/>
      <c r="AH90" s="61"/>
      <c r="AI90" s="61"/>
      <c r="AJ90" s="61"/>
      <c r="AK90" s="61"/>
      <c r="AL90" s="61"/>
      <c r="AM90" s="61"/>
      <c r="AN90" s="61"/>
      <c r="AO90" s="62"/>
      <c r="AR90" s="158"/>
      <c r="BO90" s="159"/>
      <c r="BQ90" s="158"/>
      <c r="BR90" s="160"/>
      <c r="BS90" s="160"/>
      <c r="BT90" s="160"/>
      <c r="BU90" s="160"/>
      <c r="BV90" s="160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J90" s="159"/>
    </row>
    <row r="91" spans="2:88" ht="18" customHeight="1" x14ac:dyDescent="0.15">
      <c r="B91" s="262"/>
      <c r="C91" s="263"/>
      <c r="D91" s="264"/>
      <c r="E91" s="271" t="s">
        <v>280</v>
      </c>
      <c r="F91" s="272"/>
      <c r="G91" s="272"/>
      <c r="H91" s="272"/>
      <c r="I91" s="272"/>
      <c r="J91" s="272"/>
      <c r="K91" s="272"/>
      <c r="L91" s="272"/>
      <c r="M91" s="272"/>
      <c r="N91" s="272"/>
      <c r="O91" s="272"/>
      <c r="P91" s="272"/>
      <c r="Q91" s="272"/>
      <c r="R91" s="283"/>
      <c r="S91" s="136"/>
      <c r="T91" s="110" t="s">
        <v>624</v>
      </c>
      <c r="U91" s="248" t="s">
        <v>701</v>
      </c>
      <c r="V91" s="53"/>
      <c r="W91" s="137"/>
      <c r="X91" s="110" t="s">
        <v>609</v>
      </c>
      <c r="Y91" s="137" t="s">
        <v>703</v>
      </c>
      <c r="Z91" s="137"/>
      <c r="AA91" s="137"/>
      <c r="AB91" s="110" t="s">
        <v>609</v>
      </c>
      <c r="AC91" s="248" t="s">
        <v>705</v>
      </c>
      <c r="AD91" s="53"/>
      <c r="AE91" s="137"/>
      <c r="AF91" s="110" t="s">
        <v>609</v>
      </c>
      <c r="AG91" s="137" t="s">
        <v>707</v>
      </c>
      <c r="AH91" s="53"/>
      <c r="AI91" s="137"/>
      <c r="AJ91" s="110" t="s">
        <v>609</v>
      </c>
      <c r="AK91" s="137" t="s">
        <v>709</v>
      </c>
      <c r="AL91" s="137"/>
      <c r="AM91" s="137"/>
      <c r="AN91" s="137"/>
      <c r="AO91" s="69"/>
      <c r="AR91" s="158"/>
      <c r="AS91" s="268" t="s">
        <v>179</v>
      </c>
      <c r="AT91" s="269"/>
      <c r="AU91" s="269"/>
      <c r="AV91" s="269"/>
      <c r="AW91" s="269"/>
      <c r="AX91" s="270"/>
      <c r="AY91" s="491">
        <v>1</v>
      </c>
      <c r="AZ91" s="492"/>
      <c r="BA91" s="492"/>
      <c r="BB91" s="492"/>
      <c r="BC91" s="493"/>
      <c r="BO91" s="159"/>
      <c r="BQ91" s="158"/>
      <c r="BR91" s="268" t="s">
        <v>179</v>
      </c>
      <c r="BS91" s="269"/>
      <c r="BT91" s="269"/>
      <c r="BU91" s="269"/>
      <c r="BV91" s="269"/>
      <c r="BW91" s="321" t="s">
        <v>609</v>
      </c>
      <c r="BX91" s="322"/>
      <c r="BY91" s="322"/>
      <c r="BZ91" s="322"/>
      <c r="CA91" s="322"/>
      <c r="CB91" s="322"/>
      <c r="CC91" s="322"/>
      <c r="CD91" s="322"/>
      <c r="CE91" s="322"/>
      <c r="CF91" s="322"/>
      <c r="CG91" s="322"/>
      <c r="CH91" s="322"/>
      <c r="CI91" s="323"/>
      <c r="CJ91" s="159"/>
    </row>
    <row r="92" spans="2:88" ht="2.4500000000000002" customHeight="1" x14ac:dyDescent="0.15">
      <c r="B92" s="265"/>
      <c r="C92" s="266"/>
      <c r="D92" s="267"/>
      <c r="E92" s="97"/>
      <c r="F92" s="98"/>
      <c r="G92" s="98"/>
      <c r="H92" s="98"/>
      <c r="I92" s="98"/>
      <c r="J92" s="98"/>
      <c r="K92" s="98"/>
      <c r="L92" s="98"/>
      <c r="M92" s="98"/>
      <c r="N92" s="98"/>
      <c r="O92" s="98"/>
      <c r="P92" s="98"/>
      <c r="Q92" s="98"/>
      <c r="R92" s="98"/>
      <c r="S92" s="138"/>
      <c r="T92" s="139"/>
      <c r="U92" s="139"/>
      <c r="V92" s="139"/>
      <c r="W92" s="139"/>
      <c r="X92" s="139"/>
      <c r="Y92" s="139"/>
      <c r="Z92" s="139"/>
      <c r="AA92" s="139"/>
      <c r="AB92" s="139"/>
      <c r="AC92" s="139"/>
      <c r="AD92" s="139"/>
      <c r="AE92" s="139"/>
      <c r="AF92" s="139"/>
      <c r="AG92" s="139"/>
      <c r="AH92" s="66"/>
      <c r="AI92" s="66"/>
      <c r="AJ92" s="66"/>
      <c r="AK92" s="66"/>
      <c r="AL92" s="66"/>
      <c r="AM92" s="66"/>
      <c r="AN92" s="66"/>
      <c r="AO92" s="67"/>
      <c r="AR92" s="158"/>
      <c r="BO92" s="159"/>
      <c r="BQ92" s="158"/>
      <c r="BR92" s="160"/>
      <c r="BS92" s="160"/>
      <c r="BT92" s="160"/>
      <c r="BU92" s="160"/>
      <c r="BV92" s="160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J92" s="159"/>
    </row>
    <row r="93" spans="2:88" ht="2.4500000000000002" hidden="1" customHeight="1" x14ac:dyDescent="0.15">
      <c r="B93" s="250" t="s">
        <v>508</v>
      </c>
      <c r="C93" s="251"/>
      <c r="D93" s="252"/>
      <c r="E93" s="6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5"/>
      <c r="T93" s="53"/>
      <c r="U93" s="53"/>
      <c r="V93" s="242"/>
      <c r="W93" s="244"/>
      <c r="X93" s="244"/>
      <c r="Y93" s="244"/>
      <c r="Z93" s="242"/>
      <c r="AA93" s="53"/>
      <c r="AB93" s="53"/>
      <c r="AC93" s="53"/>
      <c r="AD93" s="53"/>
      <c r="AE93" s="53"/>
      <c r="AF93" s="53"/>
      <c r="AG93" s="53"/>
      <c r="AH93" s="53"/>
      <c r="AI93" s="53"/>
      <c r="AJ93" s="53"/>
      <c r="AK93" s="53"/>
      <c r="AL93" s="53"/>
      <c r="AM93" s="53"/>
      <c r="AN93" s="53"/>
      <c r="AO93" s="69"/>
      <c r="AR93" s="158"/>
      <c r="AS93" s="344" t="s">
        <v>512</v>
      </c>
      <c r="AT93" s="344"/>
      <c r="AU93" s="293" t="s">
        <v>471</v>
      </c>
      <c r="AV93" s="293"/>
      <c r="AW93" s="385" t="s">
        <v>500</v>
      </c>
      <c r="AX93" s="386"/>
      <c r="AY93" s="293" t="s">
        <v>515</v>
      </c>
      <c r="AZ93" s="293"/>
      <c r="BA93" s="342" t="s">
        <v>499</v>
      </c>
      <c r="BB93" s="342"/>
      <c r="BC93" s="342"/>
      <c r="BD93" s="342"/>
      <c r="BE93" s="342" t="s">
        <v>498</v>
      </c>
      <c r="BF93" s="342"/>
      <c r="BG93" s="342"/>
      <c r="BH93" s="342"/>
      <c r="BI93" s="342" t="s">
        <v>497</v>
      </c>
      <c r="BJ93" s="342"/>
      <c r="BK93" s="342"/>
      <c r="BL93" s="342"/>
      <c r="BM93" s="293" t="s">
        <v>514</v>
      </c>
      <c r="BN93" s="293"/>
      <c r="BO93" s="159"/>
      <c r="BQ93" s="158"/>
      <c r="BR93" s="160"/>
      <c r="BS93" s="160"/>
      <c r="BT93" s="160"/>
      <c r="BU93" s="160"/>
      <c r="BV93" s="160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J93" s="159"/>
    </row>
    <row r="94" spans="2:88" ht="18" hidden="1" customHeight="1" x14ac:dyDescent="0.15">
      <c r="B94" s="253"/>
      <c r="C94" s="254"/>
      <c r="D94" s="255"/>
      <c r="E94" s="271" t="s">
        <v>281</v>
      </c>
      <c r="F94" s="272"/>
      <c r="G94" s="272"/>
      <c r="H94" s="272"/>
      <c r="I94" s="272"/>
      <c r="J94" s="272"/>
      <c r="K94" s="272"/>
      <c r="L94" s="272"/>
      <c r="M94" s="272"/>
      <c r="N94" s="272"/>
      <c r="O94" s="272"/>
      <c r="P94" s="272"/>
      <c r="Q94" s="272"/>
      <c r="R94" s="283"/>
      <c r="S94" s="136"/>
      <c r="T94" s="110"/>
      <c r="U94" s="137" t="s">
        <v>285</v>
      </c>
      <c r="V94" s="53"/>
      <c r="W94" s="53"/>
      <c r="X94" s="53"/>
      <c r="Y94" s="110"/>
      <c r="Z94" s="137" t="s">
        <v>288</v>
      </c>
      <c r="AA94" s="53"/>
      <c r="AB94" s="53"/>
      <c r="AC94" s="53"/>
      <c r="AD94" s="53"/>
      <c r="AE94" s="110"/>
      <c r="AF94" s="137" t="s">
        <v>287</v>
      </c>
      <c r="AG94" s="53"/>
      <c r="AH94" s="53"/>
      <c r="AI94" s="53"/>
      <c r="AJ94" s="110"/>
      <c r="AK94" s="137" t="s">
        <v>286</v>
      </c>
      <c r="AL94" s="53"/>
      <c r="AM94" s="53"/>
      <c r="AN94" s="53"/>
      <c r="AO94" s="69"/>
      <c r="AR94" s="158"/>
      <c r="AS94" s="344"/>
      <c r="AT94" s="344"/>
      <c r="AU94" s="293"/>
      <c r="AV94" s="293"/>
      <c r="AW94" s="387"/>
      <c r="AX94" s="388"/>
      <c r="AY94" s="293"/>
      <c r="AZ94" s="293"/>
      <c r="BA94" s="342"/>
      <c r="BB94" s="342"/>
      <c r="BC94" s="342"/>
      <c r="BD94" s="342"/>
      <c r="BE94" s="342"/>
      <c r="BF94" s="342"/>
      <c r="BG94" s="342"/>
      <c r="BH94" s="342"/>
      <c r="BI94" s="342"/>
      <c r="BJ94" s="342"/>
      <c r="BK94" s="342"/>
      <c r="BL94" s="342"/>
      <c r="BM94" s="293"/>
      <c r="BN94" s="293"/>
      <c r="BO94" s="159"/>
      <c r="BQ94" s="158"/>
      <c r="BR94" s="268" t="s">
        <v>663</v>
      </c>
      <c r="BS94" s="269"/>
      <c r="BT94" s="269"/>
      <c r="BU94" s="269"/>
      <c r="BV94" s="269"/>
      <c r="BW94" s="352"/>
      <c r="BX94" s="353"/>
      <c r="BY94" s="353"/>
      <c r="BZ94" s="353"/>
      <c r="CA94" s="353"/>
      <c r="CB94" s="353"/>
      <c r="CC94" s="353"/>
      <c r="CD94" s="353"/>
      <c r="CE94" s="353"/>
      <c r="CF94" s="353"/>
      <c r="CG94" s="353"/>
      <c r="CH94" s="353"/>
      <c r="CI94" s="354"/>
      <c r="CJ94" s="159"/>
    </row>
    <row r="95" spans="2:88" ht="2.4500000000000002" hidden="1" customHeight="1" x14ac:dyDescent="0.15">
      <c r="B95" s="253"/>
      <c r="C95" s="254"/>
      <c r="D95" s="255"/>
      <c r="E95" s="97"/>
      <c r="F95" s="98"/>
      <c r="G95" s="98"/>
      <c r="H95" s="98"/>
      <c r="I95" s="98"/>
      <c r="J95" s="98"/>
      <c r="K95" s="98"/>
      <c r="L95" s="98"/>
      <c r="M95" s="98"/>
      <c r="N95" s="98"/>
      <c r="O95" s="98"/>
      <c r="P95" s="98"/>
      <c r="Q95" s="98"/>
      <c r="R95" s="98"/>
      <c r="S95" s="105"/>
      <c r="T95" s="101"/>
      <c r="U95" s="101"/>
      <c r="V95" s="66"/>
      <c r="W95" s="66"/>
      <c r="X95" s="66"/>
      <c r="Y95" s="66"/>
      <c r="Z95" s="66"/>
      <c r="AA95" s="101"/>
      <c r="AB95" s="66"/>
      <c r="AC95" s="66"/>
      <c r="AD95" s="66"/>
      <c r="AE95" s="66"/>
      <c r="AF95" s="101"/>
      <c r="AG95" s="101"/>
      <c r="AH95" s="101"/>
      <c r="AI95" s="66"/>
      <c r="AJ95" s="66"/>
      <c r="AK95" s="66"/>
      <c r="AL95" s="66"/>
      <c r="AM95" s="66"/>
      <c r="AN95" s="66"/>
      <c r="AO95" s="67"/>
      <c r="AR95" s="158"/>
      <c r="AS95" s="344"/>
      <c r="AT95" s="344"/>
      <c r="AU95" s="293"/>
      <c r="AV95" s="293"/>
      <c r="AW95" s="387"/>
      <c r="AX95" s="388"/>
      <c r="AY95" s="293"/>
      <c r="AZ95" s="293"/>
      <c r="BA95" s="342"/>
      <c r="BB95" s="342"/>
      <c r="BC95" s="342"/>
      <c r="BD95" s="342"/>
      <c r="BE95" s="342"/>
      <c r="BF95" s="342"/>
      <c r="BG95" s="342"/>
      <c r="BH95" s="342"/>
      <c r="BI95" s="342"/>
      <c r="BJ95" s="342"/>
      <c r="BK95" s="342"/>
      <c r="BL95" s="342"/>
      <c r="BM95" s="293"/>
      <c r="BN95" s="293"/>
      <c r="BO95" s="159"/>
      <c r="BQ95" s="158"/>
      <c r="BR95" s="160"/>
      <c r="BS95" s="160"/>
      <c r="BT95" s="160"/>
      <c r="BU95" s="160"/>
      <c r="BV95" s="160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J95" s="159"/>
    </row>
    <row r="96" spans="2:88" ht="2.4500000000000002" hidden="1" customHeight="1" x14ac:dyDescent="0.15">
      <c r="B96" s="253"/>
      <c r="C96" s="254"/>
      <c r="D96" s="255"/>
      <c r="E96" s="6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5"/>
      <c r="T96" s="53"/>
      <c r="U96" s="53"/>
      <c r="V96" s="242"/>
      <c r="W96" s="244"/>
      <c r="X96" s="244"/>
      <c r="Y96" s="244"/>
      <c r="Z96" s="242"/>
      <c r="AA96" s="53"/>
      <c r="AB96" s="53"/>
      <c r="AC96" s="53"/>
      <c r="AD96" s="53"/>
      <c r="AE96" s="53"/>
      <c r="AF96" s="53"/>
      <c r="AG96" s="53"/>
      <c r="AH96" s="53"/>
      <c r="AI96" s="53"/>
      <c r="AJ96" s="53"/>
      <c r="AK96" s="53"/>
      <c r="AL96" s="53"/>
      <c r="AM96" s="53"/>
      <c r="AN96" s="53"/>
      <c r="AO96" s="69"/>
      <c r="AR96" s="158"/>
      <c r="AS96" s="344"/>
      <c r="AT96" s="344"/>
      <c r="AU96" s="293"/>
      <c r="AV96" s="293"/>
      <c r="AW96" s="389"/>
      <c r="AX96" s="390"/>
      <c r="AY96" s="293"/>
      <c r="AZ96" s="293"/>
      <c r="BA96" s="342"/>
      <c r="BB96" s="342"/>
      <c r="BC96" s="342"/>
      <c r="BD96" s="342"/>
      <c r="BE96" s="342"/>
      <c r="BF96" s="342"/>
      <c r="BG96" s="342"/>
      <c r="BH96" s="342"/>
      <c r="BI96" s="342"/>
      <c r="BJ96" s="342"/>
      <c r="BK96" s="342"/>
      <c r="BL96" s="342"/>
      <c r="BM96" s="293"/>
      <c r="BN96" s="293"/>
      <c r="BO96" s="159"/>
      <c r="BQ96" s="158"/>
      <c r="BR96" s="160"/>
      <c r="BS96" s="160"/>
      <c r="BT96" s="160"/>
      <c r="BU96" s="160"/>
      <c r="BV96" s="160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J96" s="159"/>
    </row>
    <row r="97" spans="2:88" ht="18" hidden="1" customHeight="1" x14ac:dyDescent="0.15">
      <c r="B97" s="253"/>
      <c r="C97" s="254"/>
      <c r="D97" s="255"/>
      <c r="E97" s="271" t="s">
        <v>484</v>
      </c>
      <c r="F97" s="272"/>
      <c r="G97" s="272"/>
      <c r="H97" s="272"/>
      <c r="I97" s="272"/>
      <c r="J97" s="272"/>
      <c r="K97" s="272"/>
      <c r="L97" s="272"/>
      <c r="M97" s="272"/>
      <c r="N97" s="272"/>
      <c r="O97" s="272"/>
      <c r="P97" s="272"/>
      <c r="Q97" s="272"/>
      <c r="R97" s="283"/>
      <c r="S97" s="136"/>
      <c r="T97" s="110"/>
      <c r="U97" s="168" t="s">
        <v>485</v>
      </c>
      <c r="V97" s="53"/>
      <c r="W97" s="53"/>
      <c r="X97" s="53"/>
      <c r="Y97" s="110"/>
      <c r="Z97" s="168" t="s">
        <v>486</v>
      </c>
      <c r="AA97" s="53"/>
      <c r="AB97" s="53"/>
      <c r="AC97" s="53"/>
      <c r="AD97" s="53"/>
      <c r="AE97" s="110"/>
      <c r="AF97" s="137" t="s">
        <v>487</v>
      </c>
      <c r="AG97" s="53"/>
      <c r="AH97" s="53"/>
      <c r="AI97" s="53"/>
      <c r="AJ97" s="110"/>
      <c r="AK97" s="137" t="s">
        <v>286</v>
      </c>
      <c r="AL97" s="53"/>
      <c r="AM97" s="53"/>
      <c r="AN97" s="53"/>
      <c r="AO97" s="69"/>
      <c r="AR97" s="158"/>
      <c r="AS97" s="344" t="s">
        <v>513</v>
      </c>
      <c r="AT97" s="344"/>
      <c r="AU97" s="341"/>
      <c r="AV97" s="341"/>
      <c r="AW97" s="376"/>
      <c r="AX97" s="377"/>
      <c r="AY97" s="341"/>
      <c r="AZ97" s="341"/>
      <c r="BA97" s="343"/>
      <c r="BB97" s="343"/>
      <c r="BC97" s="343"/>
      <c r="BD97" s="343"/>
      <c r="BE97" s="343"/>
      <c r="BF97" s="343"/>
      <c r="BG97" s="343"/>
      <c r="BH97" s="343"/>
      <c r="BI97" s="343"/>
      <c r="BJ97" s="343"/>
      <c r="BK97" s="343"/>
      <c r="BL97" s="343"/>
      <c r="BM97" s="341"/>
      <c r="BN97" s="341"/>
      <c r="BO97" s="159"/>
      <c r="BQ97" s="158"/>
      <c r="BR97" s="268" t="s">
        <v>664</v>
      </c>
      <c r="BS97" s="269"/>
      <c r="BT97" s="269"/>
      <c r="BU97" s="269"/>
      <c r="BV97" s="269"/>
      <c r="BW97" s="352"/>
      <c r="BX97" s="353"/>
      <c r="BY97" s="353"/>
      <c r="BZ97" s="353"/>
      <c r="CA97" s="353"/>
      <c r="CB97" s="353"/>
      <c r="CC97" s="353"/>
      <c r="CD97" s="353"/>
      <c r="CE97" s="353"/>
      <c r="CF97" s="353"/>
      <c r="CG97" s="353"/>
      <c r="CH97" s="353"/>
      <c r="CI97" s="354"/>
      <c r="CJ97" s="159"/>
    </row>
    <row r="98" spans="2:88" ht="2.4500000000000002" hidden="1" customHeight="1" x14ac:dyDescent="0.15">
      <c r="B98" s="253"/>
      <c r="C98" s="254"/>
      <c r="D98" s="255"/>
      <c r="E98" s="97"/>
      <c r="F98" s="98"/>
      <c r="G98" s="98"/>
      <c r="H98" s="98"/>
      <c r="I98" s="98"/>
      <c r="J98" s="98"/>
      <c r="K98" s="98"/>
      <c r="L98" s="98"/>
      <c r="M98" s="98"/>
      <c r="N98" s="98"/>
      <c r="O98" s="98"/>
      <c r="P98" s="98"/>
      <c r="Q98" s="98"/>
      <c r="R98" s="98"/>
      <c r="S98" s="105"/>
      <c r="T98" s="101"/>
      <c r="U98" s="101"/>
      <c r="V98" s="66"/>
      <c r="W98" s="66"/>
      <c r="X98" s="66"/>
      <c r="Y98" s="66"/>
      <c r="Z98" s="66"/>
      <c r="AA98" s="101"/>
      <c r="AB98" s="66"/>
      <c r="AC98" s="66"/>
      <c r="AD98" s="66"/>
      <c r="AE98" s="66"/>
      <c r="AF98" s="101"/>
      <c r="AG98" s="101"/>
      <c r="AH98" s="101"/>
      <c r="AI98" s="66"/>
      <c r="AJ98" s="66"/>
      <c r="AK98" s="66"/>
      <c r="AL98" s="66"/>
      <c r="AM98" s="66"/>
      <c r="AN98" s="66"/>
      <c r="AO98" s="67"/>
      <c r="AR98" s="158"/>
      <c r="AS98" s="172"/>
      <c r="AT98" s="172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  <c r="BI98" s="150"/>
      <c r="BJ98" s="150"/>
      <c r="BK98" s="150"/>
      <c r="BL98" s="150"/>
      <c r="BM98" s="150"/>
      <c r="BN98" s="150"/>
      <c r="BO98" s="159"/>
      <c r="BQ98" s="158"/>
      <c r="BR98" s="160"/>
      <c r="BS98" s="160"/>
      <c r="BT98" s="160"/>
      <c r="BU98" s="160"/>
      <c r="BV98" s="160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J98" s="159"/>
    </row>
    <row r="99" spans="2:88" ht="2.4500000000000002" customHeight="1" x14ac:dyDescent="0.15">
      <c r="B99" s="253"/>
      <c r="C99" s="254"/>
      <c r="D99" s="255"/>
      <c r="E99" s="6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5"/>
      <c r="T99" s="53"/>
      <c r="U99" s="53"/>
      <c r="V99" s="242"/>
      <c r="W99" s="244"/>
      <c r="X99" s="244"/>
      <c r="Y99" s="244"/>
      <c r="Z99" s="242"/>
      <c r="AA99" s="53"/>
      <c r="AB99" s="53"/>
      <c r="AC99" s="53"/>
      <c r="AD99" s="53"/>
      <c r="AE99" s="53"/>
      <c r="AF99" s="53"/>
      <c r="AG99" s="53"/>
      <c r="AH99" s="53"/>
      <c r="AI99" s="53"/>
      <c r="AJ99" s="53"/>
      <c r="AK99" s="53"/>
      <c r="AL99" s="53"/>
      <c r="AM99" s="53"/>
      <c r="AN99" s="53"/>
      <c r="AO99" s="69"/>
      <c r="AR99" s="158"/>
      <c r="BO99" s="159"/>
      <c r="BQ99" s="158"/>
      <c r="BR99" s="160"/>
      <c r="BS99" s="160"/>
      <c r="BT99" s="160"/>
      <c r="BU99" s="160"/>
      <c r="BV99" s="160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J99" s="159"/>
    </row>
    <row r="100" spans="2:88" ht="18" customHeight="1" x14ac:dyDescent="0.15">
      <c r="B100" s="253"/>
      <c r="C100" s="254"/>
      <c r="D100" s="255"/>
      <c r="E100" s="271" t="s">
        <v>282</v>
      </c>
      <c r="F100" s="272"/>
      <c r="G100" s="272"/>
      <c r="H100" s="272"/>
      <c r="I100" s="272"/>
      <c r="J100" s="272"/>
      <c r="K100" s="272"/>
      <c r="L100" s="272"/>
      <c r="M100" s="272"/>
      <c r="N100" s="272"/>
      <c r="O100" s="272"/>
      <c r="P100" s="272"/>
      <c r="Q100" s="272"/>
      <c r="R100" s="283"/>
      <c r="S100" s="136"/>
      <c r="T100" s="110" t="s">
        <v>624</v>
      </c>
      <c r="U100" s="168" t="s">
        <v>720</v>
      </c>
      <c r="V100" s="141"/>
      <c r="W100" s="53"/>
      <c r="X100" s="110" t="s">
        <v>609</v>
      </c>
      <c r="Y100" s="168" t="s">
        <v>721</v>
      </c>
      <c r="AA100" s="141"/>
      <c r="AB100" s="110" t="s">
        <v>609</v>
      </c>
      <c r="AC100" s="168" t="s">
        <v>722</v>
      </c>
      <c r="AD100" s="53"/>
      <c r="AG100" s="110" t="s">
        <v>609</v>
      </c>
      <c r="AH100" s="168" t="s">
        <v>723</v>
      </c>
      <c r="AI100" s="141"/>
      <c r="AK100" s="110" t="s">
        <v>609</v>
      </c>
      <c r="AL100" s="168" t="s">
        <v>724</v>
      </c>
      <c r="AM100" s="53"/>
      <c r="AN100" s="53"/>
      <c r="AO100" s="69"/>
      <c r="AR100" s="158"/>
      <c r="AS100" s="268" t="s">
        <v>665</v>
      </c>
      <c r="AT100" s="269"/>
      <c r="AU100" s="269"/>
      <c r="AV100" s="269"/>
      <c r="AW100" s="269"/>
      <c r="AX100" s="270"/>
      <c r="AY100" s="491">
        <v>1</v>
      </c>
      <c r="AZ100" s="492"/>
      <c r="BA100" s="492"/>
      <c r="BB100" s="492"/>
      <c r="BC100" s="493"/>
      <c r="BO100" s="159"/>
      <c r="BQ100" s="158"/>
      <c r="BR100" s="268" t="s">
        <v>665</v>
      </c>
      <c r="BS100" s="269"/>
      <c r="BT100" s="269"/>
      <c r="BU100" s="269"/>
      <c r="BV100" s="269"/>
      <c r="BW100" s="321" t="s">
        <v>609</v>
      </c>
      <c r="BX100" s="322"/>
      <c r="BY100" s="322"/>
      <c r="BZ100" s="322"/>
      <c r="CA100" s="322"/>
      <c r="CB100" s="322"/>
      <c r="CC100" s="322"/>
      <c r="CD100" s="322"/>
      <c r="CE100" s="322"/>
      <c r="CF100" s="322"/>
      <c r="CG100" s="322"/>
      <c r="CH100" s="322"/>
      <c r="CI100" s="323"/>
      <c r="CJ100" s="159"/>
    </row>
    <row r="101" spans="2:88" ht="2.4500000000000002" customHeight="1" thickBot="1" x14ac:dyDescent="0.2">
      <c r="B101" s="253"/>
      <c r="C101" s="254"/>
      <c r="D101" s="255"/>
      <c r="E101" s="97"/>
      <c r="F101" s="98"/>
      <c r="G101" s="98"/>
      <c r="H101" s="98"/>
      <c r="I101" s="98"/>
      <c r="J101" s="98"/>
      <c r="K101" s="98"/>
      <c r="L101" s="98"/>
      <c r="M101" s="98"/>
      <c r="N101" s="98"/>
      <c r="O101" s="98"/>
      <c r="P101" s="98"/>
      <c r="Q101" s="98"/>
      <c r="R101" s="98"/>
      <c r="S101" s="142"/>
      <c r="T101" s="126"/>
      <c r="U101" s="126"/>
      <c r="V101" s="86"/>
      <c r="W101" s="86"/>
      <c r="X101" s="86"/>
      <c r="Y101" s="86"/>
      <c r="Z101" s="86"/>
      <c r="AA101" s="126"/>
      <c r="AB101" s="86"/>
      <c r="AC101" s="86"/>
      <c r="AD101" s="86"/>
      <c r="AE101" s="86"/>
      <c r="AF101" s="126"/>
      <c r="AG101" s="126"/>
      <c r="AH101" s="126"/>
      <c r="AI101" s="86"/>
      <c r="AJ101" s="86"/>
      <c r="AK101" s="86"/>
      <c r="AL101" s="86"/>
      <c r="AM101" s="86"/>
      <c r="AN101" s="86"/>
      <c r="AO101" s="87"/>
      <c r="AR101" s="158"/>
      <c r="BO101" s="159"/>
      <c r="BQ101" s="158"/>
      <c r="BR101" s="160"/>
      <c r="BS101" s="160"/>
      <c r="BT101" s="160"/>
      <c r="BU101" s="160"/>
      <c r="BV101" s="160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J101" s="159"/>
    </row>
    <row r="102" spans="2:88" ht="2.4500000000000002" customHeight="1" thickTop="1" x14ac:dyDescent="0.15">
      <c r="B102" s="253"/>
      <c r="C102" s="254"/>
      <c r="D102" s="255"/>
      <c r="E102" s="6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128"/>
      <c r="S102" s="116"/>
      <c r="T102" s="116"/>
      <c r="U102" s="116"/>
      <c r="V102" s="116"/>
      <c r="W102" s="116"/>
      <c r="X102" s="116"/>
      <c r="Y102" s="116"/>
      <c r="Z102" s="116"/>
      <c r="AA102" s="116"/>
      <c r="AB102" s="116"/>
      <c r="AC102" s="116"/>
      <c r="AD102" s="116"/>
      <c r="AE102" s="116"/>
      <c r="AF102" s="116"/>
      <c r="AG102" s="116"/>
      <c r="AH102" s="116"/>
      <c r="AI102" s="116"/>
      <c r="AJ102" s="116"/>
      <c r="AK102" s="116"/>
      <c r="AL102" s="116"/>
      <c r="AM102" s="53"/>
      <c r="AN102" s="53"/>
      <c r="AO102" s="129"/>
      <c r="AR102" s="158"/>
      <c r="BO102" s="159"/>
      <c r="BQ102" s="158"/>
      <c r="BR102" s="160"/>
      <c r="BS102" s="160"/>
      <c r="BT102" s="160"/>
      <c r="BU102" s="160"/>
      <c r="BV102" s="160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J102" s="159"/>
    </row>
    <row r="103" spans="2:88" ht="18" customHeight="1" x14ac:dyDescent="0.15">
      <c r="B103" s="253"/>
      <c r="C103" s="254"/>
      <c r="D103" s="255"/>
      <c r="E103" s="271" t="s">
        <v>283</v>
      </c>
      <c r="F103" s="272"/>
      <c r="G103" s="272"/>
      <c r="H103" s="272"/>
      <c r="I103" s="272"/>
      <c r="J103" s="272"/>
      <c r="K103" s="272"/>
      <c r="L103" s="272"/>
      <c r="M103" s="272"/>
      <c r="N103" s="272"/>
      <c r="O103" s="272"/>
      <c r="P103" s="272"/>
      <c r="Q103" s="272"/>
      <c r="R103" s="273"/>
      <c r="S103" s="143"/>
      <c r="T103" s="403" t="s">
        <v>609</v>
      </c>
      <c r="U103" s="403"/>
      <c r="V103" s="403"/>
      <c r="W103" s="403"/>
      <c r="X103" s="403"/>
      <c r="Y103" s="403"/>
      <c r="Z103" s="403"/>
      <c r="AA103" s="403"/>
      <c r="AB103" s="403"/>
      <c r="AC103" s="403"/>
      <c r="AD103" s="403"/>
      <c r="AE103" s="403"/>
      <c r="AF103" s="403"/>
      <c r="AG103" s="403"/>
      <c r="AH103" s="403"/>
      <c r="AI103" s="403"/>
      <c r="AJ103" s="403"/>
      <c r="AK103" s="403"/>
      <c r="AL103" s="403"/>
      <c r="AM103" s="403"/>
      <c r="AN103" s="403"/>
      <c r="AO103" s="169"/>
      <c r="AR103" s="158"/>
      <c r="AS103" s="290" t="s">
        <v>666</v>
      </c>
      <c r="AT103" s="291"/>
      <c r="AU103" s="291"/>
      <c r="AV103" s="291"/>
      <c r="AW103" s="291"/>
      <c r="AX103" s="292"/>
      <c r="AY103" s="488"/>
      <c r="AZ103" s="489"/>
      <c r="BA103" s="489"/>
      <c r="BB103" s="489"/>
      <c r="BC103" s="489"/>
      <c r="BD103" s="489"/>
      <c r="BE103" s="489"/>
      <c r="BF103" s="489"/>
      <c r="BG103" s="489"/>
      <c r="BH103" s="489"/>
      <c r="BI103" s="489"/>
      <c r="BJ103" s="489"/>
      <c r="BK103" s="490"/>
      <c r="BO103" s="159"/>
      <c r="BQ103" s="158"/>
      <c r="BR103" s="268" t="s">
        <v>666</v>
      </c>
      <c r="BS103" s="269"/>
      <c r="BT103" s="269"/>
      <c r="BU103" s="269"/>
      <c r="BV103" s="269"/>
      <c r="BW103" s="327" t="s">
        <v>642</v>
      </c>
      <c r="BX103" s="328"/>
      <c r="BY103" s="328"/>
      <c r="BZ103" s="328"/>
      <c r="CA103" s="328"/>
      <c r="CB103" s="328"/>
      <c r="CC103" s="328"/>
      <c r="CD103" s="328"/>
      <c r="CE103" s="328"/>
      <c r="CF103" s="328"/>
      <c r="CG103" s="328"/>
      <c r="CH103" s="328"/>
      <c r="CI103" s="329"/>
      <c r="CJ103" s="159"/>
    </row>
    <row r="104" spans="2:88" ht="2.4500000000000002" customHeight="1" x14ac:dyDescent="0.15">
      <c r="B104" s="253"/>
      <c r="C104" s="254"/>
      <c r="D104" s="255"/>
      <c r="E104" s="97"/>
      <c r="F104" s="98"/>
      <c r="G104" s="98"/>
      <c r="H104" s="98"/>
      <c r="I104" s="98"/>
      <c r="J104" s="98"/>
      <c r="K104" s="98"/>
      <c r="L104" s="98"/>
      <c r="M104" s="98"/>
      <c r="N104" s="98"/>
      <c r="O104" s="98"/>
      <c r="P104" s="98"/>
      <c r="Q104" s="98"/>
      <c r="R104" s="130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66"/>
      <c r="AN104" s="66"/>
      <c r="AO104" s="131"/>
      <c r="AR104" s="158"/>
      <c r="BO104" s="159"/>
      <c r="BQ104" s="158"/>
      <c r="BR104" s="160"/>
      <c r="BS104" s="160"/>
      <c r="BT104" s="160"/>
      <c r="BU104" s="160"/>
      <c r="BV104" s="160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J104" s="159"/>
    </row>
    <row r="105" spans="2:88" ht="2.4500000000000002" customHeight="1" x14ac:dyDescent="0.15">
      <c r="B105" s="253"/>
      <c r="C105" s="254"/>
      <c r="D105" s="255"/>
      <c r="E105" s="6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128"/>
      <c r="S105" s="61"/>
      <c r="T105" s="61"/>
      <c r="U105" s="61"/>
      <c r="V105" s="103"/>
      <c r="W105" s="140"/>
      <c r="X105" s="140"/>
      <c r="Y105" s="140"/>
      <c r="Z105" s="103"/>
      <c r="AA105" s="61"/>
      <c r="AB105" s="61"/>
      <c r="AC105" s="61"/>
      <c r="AD105" s="61"/>
      <c r="AE105" s="61"/>
      <c r="AF105" s="61"/>
      <c r="AG105" s="61"/>
      <c r="AH105" s="61"/>
      <c r="AI105" s="61"/>
      <c r="AJ105" s="61"/>
      <c r="AK105" s="61"/>
      <c r="AL105" s="61"/>
      <c r="AM105" s="61"/>
      <c r="AN105" s="61"/>
      <c r="AO105" s="132"/>
      <c r="AR105" s="158"/>
      <c r="BO105" s="159"/>
      <c r="BQ105" s="158"/>
      <c r="BR105" s="160"/>
      <c r="BS105" s="160"/>
      <c r="BT105" s="160"/>
      <c r="BU105" s="160"/>
      <c r="BV105" s="160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J105" s="159"/>
    </row>
    <row r="106" spans="2:88" ht="5.0999999999999996" customHeight="1" x14ac:dyDescent="0.15">
      <c r="B106" s="253"/>
      <c r="C106" s="254"/>
      <c r="D106" s="255"/>
      <c r="E106" s="198"/>
      <c r="F106" s="199"/>
      <c r="G106" s="199"/>
      <c r="H106" s="199"/>
      <c r="I106" s="199"/>
      <c r="J106" s="199"/>
      <c r="K106" s="199"/>
      <c r="L106" s="199"/>
      <c r="M106" s="199"/>
      <c r="N106" s="199"/>
      <c r="O106" s="199"/>
      <c r="P106" s="199"/>
      <c r="Q106" s="199"/>
      <c r="R106" s="200"/>
      <c r="S106" s="53"/>
      <c r="T106" s="53"/>
      <c r="U106" s="53"/>
      <c r="V106" s="242"/>
      <c r="W106" s="244"/>
      <c r="X106" s="244"/>
      <c r="Y106" s="244"/>
      <c r="Z106" s="402" t="s">
        <v>726</v>
      </c>
      <c r="AA106" s="402"/>
      <c r="AB106" s="402"/>
      <c r="AC106" s="402"/>
      <c r="AD106" s="402"/>
      <c r="AE106" s="402"/>
      <c r="AF106" s="402"/>
      <c r="AG106" s="402"/>
      <c r="AH106" s="402"/>
      <c r="AI106" s="53"/>
      <c r="AJ106" s="53"/>
      <c r="AK106" s="144"/>
      <c r="AL106" s="144"/>
      <c r="AM106" s="144"/>
      <c r="AN106" s="53"/>
      <c r="AO106" s="129"/>
      <c r="AR106" s="158"/>
      <c r="BO106" s="159"/>
      <c r="BQ106" s="158"/>
      <c r="BR106" s="160"/>
      <c r="BS106" s="160"/>
      <c r="BT106" s="160"/>
      <c r="BU106" s="160"/>
      <c r="BV106" s="160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J106" s="159"/>
    </row>
    <row r="107" spans="2:88" ht="18" customHeight="1" x14ac:dyDescent="0.15">
      <c r="B107" s="253"/>
      <c r="C107" s="254"/>
      <c r="D107" s="255"/>
      <c r="E107" s="271" t="s">
        <v>510</v>
      </c>
      <c r="F107" s="272"/>
      <c r="G107" s="272"/>
      <c r="H107" s="272"/>
      <c r="I107" s="272"/>
      <c r="J107" s="272"/>
      <c r="K107" s="272"/>
      <c r="L107" s="272"/>
      <c r="M107" s="272"/>
      <c r="N107" s="272"/>
      <c r="O107" s="272"/>
      <c r="P107" s="272"/>
      <c r="Q107" s="272"/>
      <c r="R107" s="273"/>
      <c r="S107" s="144"/>
      <c r="T107" s="110" t="s">
        <v>609</v>
      </c>
      <c r="U107" s="144" t="s">
        <v>725</v>
      </c>
      <c r="V107" s="144"/>
      <c r="W107" s="144"/>
      <c r="Y107" s="110" t="s">
        <v>609</v>
      </c>
      <c r="Z107" s="402"/>
      <c r="AA107" s="402"/>
      <c r="AB107" s="402"/>
      <c r="AC107" s="402"/>
      <c r="AD107" s="402"/>
      <c r="AE107" s="402"/>
      <c r="AF107" s="402"/>
      <c r="AG107" s="402"/>
      <c r="AH107" s="402"/>
      <c r="AI107" s="185"/>
      <c r="AJ107" s="110" t="s">
        <v>609</v>
      </c>
      <c r="AK107" s="144" t="s">
        <v>727</v>
      </c>
      <c r="AL107" s="144"/>
      <c r="AM107" s="144"/>
      <c r="AN107" s="185"/>
      <c r="AO107" s="129"/>
      <c r="AR107" s="158"/>
      <c r="AS107" s="268" t="s">
        <v>667</v>
      </c>
      <c r="AT107" s="269"/>
      <c r="AU107" s="269"/>
      <c r="AV107" s="269"/>
      <c r="AW107" s="269"/>
      <c r="AX107" s="270"/>
      <c r="AY107" s="488"/>
      <c r="AZ107" s="489"/>
      <c r="BA107" s="489"/>
      <c r="BB107" s="489"/>
      <c r="BC107" s="489"/>
      <c r="BD107" s="489"/>
      <c r="BE107" s="489"/>
      <c r="BF107" s="489"/>
      <c r="BG107" s="489"/>
      <c r="BH107" s="489"/>
      <c r="BI107" s="489"/>
      <c r="BJ107" s="489"/>
      <c r="BK107" s="490"/>
      <c r="BO107" s="159"/>
      <c r="BQ107" s="158"/>
      <c r="BR107" s="268" t="s">
        <v>667</v>
      </c>
      <c r="BS107" s="269"/>
      <c r="BT107" s="269"/>
      <c r="BU107" s="269"/>
      <c r="BV107" s="269"/>
      <c r="BW107" s="321" t="s">
        <v>609</v>
      </c>
      <c r="BX107" s="322"/>
      <c r="BY107" s="322"/>
      <c r="BZ107" s="322"/>
      <c r="CA107" s="322"/>
      <c r="CB107" s="322"/>
      <c r="CC107" s="322"/>
      <c r="CD107" s="322"/>
      <c r="CE107" s="322"/>
      <c r="CF107" s="322"/>
      <c r="CG107" s="322"/>
      <c r="CH107" s="322"/>
      <c r="CI107" s="323"/>
      <c r="CJ107" s="159"/>
    </row>
    <row r="108" spans="2:88" ht="5.0999999999999996" customHeight="1" x14ac:dyDescent="0.15">
      <c r="B108" s="253"/>
      <c r="C108" s="254"/>
      <c r="D108" s="255"/>
      <c r="E108" s="198"/>
      <c r="F108" s="199"/>
      <c r="G108" s="199"/>
      <c r="H108" s="199"/>
      <c r="I108" s="199"/>
      <c r="J108" s="199"/>
      <c r="K108" s="199"/>
      <c r="L108" s="199"/>
      <c r="M108" s="199"/>
      <c r="N108" s="199"/>
      <c r="O108" s="199"/>
      <c r="P108" s="199"/>
      <c r="Q108" s="199"/>
      <c r="R108" s="200"/>
      <c r="S108" s="144"/>
      <c r="T108" s="145"/>
      <c r="U108" s="144"/>
      <c r="V108" s="144"/>
      <c r="W108" s="144"/>
      <c r="Y108" s="145"/>
      <c r="Z108" s="402"/>
      <c r="AA108" s="402"/>
      <c r="AB108" s="402"/>
      <c r="AC108" s="402"/>
      <c r="AD108" s="402"/>
      <c r="AE108" s="402"/>
      <c r="AF108" s="402"/>
      <c r="AG108" s="402"/>
      <c r="AH108" s="402"/>
      <c r="AI108" s="185"/>
      <c r="AJ108" s="145"/>
      <c r="AK108" s="144"/>
      <c r="AL108" s="144"/>
      <c r="AM108" s="144"/>
      <c r="AN108" s="185"/>
      <c r="AO108" s="129"/>
      <c r="AR108" s="158"/>
      <c r="BO108" s="159"/>
      <c r="BQ108" s="158"/>
      <c r="BR108" s="160"/>
      <c r="BS108" s="160"/>
      <c r="BT108" s="160"/>
      <c r="BU108" s="160"/>
      <c r="BV108" s="160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J108" s="159"/>
    </row>
    <row r="109" spans="2:88" ht="2.4500000000000002" customHeight="1" thickBot="1" x14ac:dyDescent="0.2">
      <c r="B109" s="253"/>
      <c r="C109" s="254"/>
      <c r="D109" s="255"/>
      <c r="E109" s="97"/>
      <c r="F109" s="98"/>
      <c r="G109" s="98"/>
      <c r="H109" s="98"/>
      <c r="I109" s="98"/>
      <c r="J109" s="98"/>
      <c r="K109" s="98"/>
      <c r="L109" s="98"/>
      <c r="M109" s="98"/>
      <c r="N109" s="98"/>
      <c r="O109" s="98"/>
      <c r="P109" s="98"/>
      <c r="Q109" s="98"/>
      <c r="R109" s="130"/>
      <c r="S109" s="242"/>
      <c r="T109" s="242"/>
      <c r="U109" s="242"/>
      <c r="V109" s="53"/>
      <c r="W109" s="53"/>
      <c r="X109" s="53"/>
      <c r="Y109" s="53"/>
      <c r="Z109" s="53"/>
      <c r="AA109" s="242"/>
      <c r="AB109" s="53"/>
      <c r="AC109" s="53"/>
      <c r="AD109" s="53"/>
      <c r="AE109" s="53"/>
      <c r="AF109" s="242"/>
      <c r="AG109" s="242"/>
      <c r="AH109" s="242"/>
      <c r="AI109" s="53"/>
      <c r="AJ109" s="53"/>
      <c r="AK109" s="53"/>
      <c r="AL109" s="53"/>
      <c r="AM109" s="53"/>
      <c r="AN109" s="53"/>
      <c r="AO109" s="129"/>
      <c r="AR109" s="158"/>
      <c r="BO109" s="159"/>
      <c r="BQ109" s="158"/>
      <c r="BR109" s="160"/>
      <c r="BS109" s="160"/>
      <c r="BT109" s="160"/>
      <c r="BU109" s="160"/>
      <c r="BV109" s="160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J109" s="159"/>
    </row>
    <row r="110" spans="2:88" ht="2.4500000000000002" customHeight="1" thickTop="1" x14ac:dyDescent="0.15">
      <c r="B110" s="253"/>
      <c r="C110" s="254"/>
      <c r="D110" s="255"/>
      <c r="E110" s="60"/>
      <c r="F110" s="90"/>
      <c r="G110" s="90"/>
      <c r="H110" s="90"/>
      <c r="I110" s="90"/>
      <c r="J110" s="90"/>
      <c r="K110" s="90"/>
      <c r="L110" s="90"/>
      <c r="M110" s="90"/>
      <c r="N110" s="90"/>
      <c r="O110" s="90"/>
      <c r="P110" s="90"/>
      <c r="Q110" s="90"/>
      <c r="R110" s="90"/>
      <c r="S110" s="146"/>
      <c r="T110" s="134"/>
      <c r="U110" s="134"/>
      <c r="V110" s="134"/>
      <c r="W110" s="134"/>
      <c r="X110" s="134"/>
      <c r="Y110" s="134"/>
      <c r="Z110" s="134"/>
      <c r="AA110" s="134"/>
      <c r="AB110" s="134"/>
      <c r="AC110" s="134"/>
      <c r="AD110" s="134"/>
      <c r="AE110" s="134"/>
      <c r="AF110" s="134"/>
      <c r="AG110" s="134"/>
      <c r="AH110" s="134"/>
      <c r="AI110" s="134"/>
      <c r="AJ110" s="134"/>
      <c r="AK110" s="134"/>
      <c r="AL110" s="134"/>
      <c r="AM110" s="92"/>
      <c r="AN110" s="92"/>
      <c r="AO110" s="94"/>
      <c r="AR110" s="158"/>
      <c r="BO110" s="159"/>
      <c r="BQ110" s="158"/>
      <c r="BR110" s="160"/>
      <c r="BS110" s="160"/>
      <c r="BT110" s="160"/>
      <c r="BU110" s="160"/>
      <c r="BV110" s="160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J110" s="159"/>
    </row>
    <row r="111" spans="2:88" ht="18" customHeight="1" x14ac:dyDescent="0.15">
      <c r="B111" s="253"/>
      <c r="C111" s="254"/>
      <c r="D111" s="255"/>
      <c r="E111" s="271" t="s">
        <v>284</v>
      </c>
      <c r="F111" s="272"/>
      <c r="G111" s="272"/>
      <c r="H111" s="272"/>
      <c r="I111" s="272"/>
      <c r="J111" s="272"/>
      <c r="K111" s="272"/>
      <c r="L111" s="272"/>
      <c r="M111" s="272"/>
      <c r="N111" s="272"/>
      <c r="O111" s="272"/>
      <c r="P111" s="272"/>
      <c r="Q111" s="272"/>
      <c r="R111" s="283"/>
      <c r="S111" s="147"/>
      <c r="T111" s="403" t="s">
        <v>668</v>
      </c>
      <c r="U111" s="403"/>
      <c r="V111" s="403"/>
      <c r="W111" s="403"/>
      <c r="X111" s="403"/>
      <c r="Y111" s="403"/>
      <c r="Z111" s="403"/>
      <c r="AA111" s="403"/>
      <c r="AB111" s="403"/>
      <c r="AC111" s="403"/>
      <c r="AD111" s="403"/>
      <c r="AE111" s="403"/>
      <c r="AF111" s="403"/>
      <c r="AG111" s="403"/>
      <c r="AH111" s="403"/>
      <c r="AI111" s="403"/>
      <c r="AJ111" s="403"/>
      <c r="AK111" s="403"/>
      <c r="AL111" s="403"/>
      <c r="AM111" s="403"/>
      <c r="AN111" s="403"/>
      <c r="AO111" s="170"/>
      <c r="AR111" s="158"/>
      <c r="AS111" s="268" t="s">
        <v>669</v>
      </c>
      <c r="AT111" s="269"/>
      <c r="AU111" s="269"/>
      <c r="AV111" s="269"/>
      <c r="AW111" s="269"/>
      <c r="AX111" s="270"/>
      <c r="AY111" s="488" t="s">
        <v>670</v>
      </c>
      <c r="AZ111" s="489"/>
      <c r="BA111" s="489"/>
      <c r="BB111" s="489"/>
      <c r="BC111" s="489"/>
      <c r="BD111" s="489"/>
      <c r="BE111" s="489"/>
      <c r="BF111" s="489"/>
      <c r="BG111" s="489"/>
      <c r="BH111" s="489"/>
      <c r="BI111" s="489"/>
      <c r="BJ111" s="489"/>
      <c r="BK111" s="490"/>
      <c r="BO111" s="159"/>
      <c r="BQ111" s="158"/>
      <c r="BR111" s="268" t="s">
        <v>669</v>
      </c>
      <c r="BS111" s="269"/>
      <c r="BT111" s="269"/>
      <c r="BU111" s="269"/>
      <c r="BV111" s="269"/>
      <c r="BW111" s="321" t="s">
        <v>609</v>
      </c>
      <c r="BX111" s="322"/>
      <c r="BY111" s="322"/>
      <c r="BZ111" s="322"/>
      <c r="CA111" s="322"/>
      <c r="CB111" s="322"/>
      <c r="CC111" s="322"/>
      <c r="CD111" s="322"/>
      <c r="CE111" s="322"/>
      <c r="CF111" s="322"/>
      <c r="CG111" s="322"/>
      <c r="CH111" s="322"/>
      <c r="CI111" s="323"/>
      <c r="CJ111" s="159"/>
    </row>
    <row r="112" spans="2:88" ht="2.4500000000000002" customHeight="1" thickBot="1" x14ac:dyDescent="0.2">
      <c r="B112" s="256"/>
      <c r="C112" s="257"/>
      <c r="D112" s="258"/>
      <c r="E112" s="97"/>
      <c r="F112" s="98"/>
      <c r="G112" s="98"/>
      <c r="H112" s="98"/>
      <c r="I112" s="98"/>
      <c r="J112" s="98"/>
      <c r="K112" s="98"/>
      <c r="L112" s="98"/>
      <c r="M112" s="98"/>
      <c r="N112" s="98"/>
      <c r="O112" s="98"/>
      <c r="P112" s="98"/>
      <c r="Q112" s="98"/>
      <c r="R112" s="98"/>
      <c r="S112" s="148"/>
      <c r="T112" s="127"/>
      <c r="U112" s="127"/>
      <c r="V112" s="127"/>
      <c r="W112" s="127"/>
      <c r="X112" s="127"/>
      <c r="Y112" s="127"/>
      <c r="Z112" s="127"/>
      <c r="AA112" s="127"/>
      <c r="AB112" s="127"/>
      <c r="AC112" s="127"/>
      <c r="AD112" s="127"/>
      <c r="AE112" s="127"/>
      <c r="AF112" s="127"/>
      <c r="AG112" s="127"/>
      <c r="AH112" s="127"/>
      <c r="AI112" s="127"/>
      <c r="AJ112" s="127"/>
      <c r="AK112" s="127"/>
      <c r="AL112" s="127"/>
      <c r="AM112" s="86"/>
      <c r="AN112" s="86"/>
      <c r="AO112" s="87"/>
      <c r="AR112" s="158"/>
      <c r="BO112" s="159"/>
      <c r="BQ112" s="158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J112" s="159"/>
    </row>
    <row r="113" spans="1:88" ht="3.95" customHeight="1" thickTop="1" x14ac:dyDescent="0.15">
      <c r="AR113" s="158"/>
      <c r="BO113" s="159"/>
      <c r="BQ113" s="158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J113" s="159"/>
    </row>
    <row r="114" spans="1:88" s="6" customFormat="1" ht="12" customHeight="1" x14ac:dyDescent="0.15">
      <c r="A114" s="149"/>
      <c r="B114" s="401" t="s">
        <v>289</v>
      </c>
      <c r="C114" s="401"/>
      <c r="D114" s="401"/>
      <c r="E114" s="401"/>
      <c r="F114" s="401"/>
      <c r="G114" s="401"/>
      <c r="H114" s="401"/>
      <c r="I114" s="401"/>
      <c r="J114" s="401"/>
      <c r="K114" s="401"/>
      <c r="L114" s="401"/>
      <c r="M114" s="401"/>
      <c r="N114" s="401"/>
      <c r="O114" s="401"/>
      <c r="P114" s="401"/>
      <c r="Q114" s="401"/>
      <c r="R114" s="401"/>
      <c r="S114" s="401"/>
      <c r="T114" s="401"/>
      <c r="U114" s="401"/>
      <c r="V114" s="401"/>
      <c r="W114" s="401"/>
      <c r="X114" s="401"/>
      <c r="Y114" s="401"/>
      <c r="Z114" s="401"/>
      <c r="AA114" s="401"/>
      <c r="AB114" s="401"/>
      <c r="AC114" s="401"/>
      <c r="AD114" s="401"/>
      <c r="AE114" s="401"/>
      <c r="AF114" s="401"/>
      <c r="AG114" s="401"/>
      <c r="AH114" s="401"/>
      <c r="AI114" s="401"/>
      <c r="AJ114" s="401"/>
      <c r="AK114" s="401"/>
      <c r="AL114" s="401"/>
      <c r="AM114" s="401"/>
      <c r="AN114" s="401"/>
      <c r="AO114" s="401"/>
      <c r="AP114" s="150"/>
      <c r="AR114" s="162"/>
      <c r="AS114" s="346" t="s">
        <v>490</v>
      </c>
      <c r="AT114" s="347"/>
      <c r="AU114" s="347"/>
      <c r="AV114" s="347"/>
      <c r="AW114" s="347"/>
      <c r="AX114" s="348"/>
      <c r="AY114" s="407" t="s">
        <v>609</v>
      </c>
      <c r="AZ114" s="407"/>
      <c r="BA114" s="407"/>
      <c r="BB114" s="407"/>
      <c r="BC114" s="408"/>
      <c r="BE114" s="415" t="s">
        <v>678</v>
      </c>
      <c r="BF114" s="411"/>
      <c r="BG114" s="411"/>
      <c r="BH114" s="411"/>
      <c r="BI114" s="416"/>
      <c r="BJ114" s="411" t="s">
        <v>677</v>
      </c>
      <c r="BK114" s="411"/>
      <c r="BL114" s="411"/>
      <c r="BM114" s="411"/>
      <c r="BN114" s="412"/>
      <c r="BO114" s="163"/>
      <c r="BQ114" s="162"/>
      <c r="BR114" s="346" t="s">
        <v>697</v>
      </c>
      <c r="BS114" s="347"/>
      <c r="BT114" s="347"/>
      <c r="BU114" s="347"/>
      <c r="BV114" s="348"/>
      <c r="BW114" s="349" t="s">
        <v>609</v>
      </c>
      <c r="BX114" s="350"/>
      <c r="BY114" s="350"/>
      <c r="BZ114" s="350"/>
      <c r="CA114" s="350"/>
      <c r="CB114" s="350"/>
      <c r="CC114" s="350"/>
      <c r="CD114" s="350"/>
      <c r="CE114" s="350"/>
      <c r="CF114" s="350"/>
      <c r="CG114" s="350"/>
      <c r="CH114" s="350"/>
      <c r="CI114" s="351"/>
      <c r="CJ114" s="163"/>
    </row>
    <row r="115" spans="1:88" s="6" customFormat="1" ht="12" customHeight="1" x14ac:dyDescent="0.15">
      <c r="A115" s="149"/>
      <c r="B115" s="401" t="s">
        <v>223</v>
      </c>
      <c r="C115" s="401"/>
      <c r="D115" s="401"/>
      <c r="E115" s="401"/>
      <c r="F115" s="401"/>
      <c r="G115" s="401"/>
      <c r="H115" s="401"/>
      <c r="I115" s="401"/>
      <c r="J115" s="401"/>
      <c r="K115" s="401"/>
      <c r="L115" s="401"/>
      <c r="M115" s="401"/>
      <c r="N115" s="401"/>
      <c r="O115" s="401"/>
      <c r="P115" s="401"/>
      <c r="Q115" s="401"/>
      <c r="R115" s="401"/>
      <c r="S115" s="401"/>
      <c r="T115" s="401"/>
      <c r="U115" s="401"/>
      <c r="V115" s="401"/>
      <c r="W115" s="401"/>
      <c r="X115" s="401"/>
      <c r="Y115" s="401"/>
      <c r="Z115" s="401"/>
      <c r="AA115" s="401"/>
      <c r="AB115" s="401"/>
      <c r="AC115" s="401"/>
      <c r="AD115" s="401"/>
      <c r="AE115" s="401"/>
      <c r="AF115" s="401"/>
      <c r="AG115" s="401"/>
      <c r="AH115" s="401"/>
      <c r="AI115" s="401"/>
      <c r="AJ115" s="401"/>
      <c r="AK115" s="401"/>
      <c r="AL115" s="401"/>
      <c r="AM115" s="401"/>
      <c r="AN115" s="401"/>
      <c r="AO115" s="401"/>
      <c r="AP115" s="150"/>
      <c r="AR115" s="162"/>
      <c r="AS115" s="404"/>
      <c r="AT115" s="405"/>
      <c r="AU115" s="405"/>
      <c r="AV115" s="405"/>
      <c r="AW115" s="405"/>
      <c r="AX115" s="406"/>
      <c r="AY115" s="409"/>
      <c r="AZ115" s="409"/>
      <c r="BA115" s="409"/>
      <c r="BB115" s="409"/>
      <c r="BC115" s="410"/>
      <c r="BD115" s="231"/>
      <c r="BE115" s="417"/>
      <c r="BF115" s="413"/>
      <c r="BG115" s="413"/>
      <c r="BH115" s="413"/>
      <c r="BI115" s="418"/>
      <c r="BJ115" s="413"/>
      <c r="BK115" s="413"/>
      <c r="BL115" s="413"/>
      <c r="BM115" s="413"/>
      <c r="BN115" s="414"/>
      <c r="BO115" s="163"/>
      <c r="BQ115" s="162"/>
      <c r="BR115" s="345" t="s">
        <v>698</v>
      </c>
      <c r="BS115" s="269"/>
      <c r="BT115" s="269"/>
      <c r="BU115" s="269"/>
      <c r="BV115" s="269"/>
      <c r="BW115" s="327" t="s">
        <v>609</v>
      </c>
      <c r="BX115" s="328"/>
      <c r="BY115" s="328"/>
      <c r="BZ115" s="328"/>
      <c r="CA115" s="328"/>
      <c r="CB115" s="328"/>
      <c r="CC115" s="328"/>
      <c r="CD115" s="328"/>
      <c r="CE115" s="328"/>
      <c r="CF115" s="328"/>
      <c r="CG115" s="328"/>
      <c r="CH115" s="328"/>
      <c r="CI115" s="329"/>
      <c r="CJ115" s="163"/>
    </row>
    <row r="116" spans="1:88" s="6" customFormat="1" ht="12" customHeight="1" thickBot="1" x14ac:dyDescent="0.2">
      <c r="A116" s="52"/>
      <c r="B116" s="401" t="s">
        <v>290</v>
      </c>
      <c r="C116" s="401"/>
      <c r="D116" s="401"/>
      <c r="E116" s="401"/>
      <c r="F116" s="401"/>
      <c r="G116" s="401"/>
      <c r="H116" s="401"/>
      <c r="I116" s="401"/>
      <c r="J116" s="401"/>
      <c r="K116" s="401"/>
      <c r="L116" s="401"/>
      <c r="M116" s="401"/>
      <c r="N116" s="401"/>
      <c r="O116" s="401"/>
      <c r="P116" s="401"/>
      <c r="Q116" s="401"/>
      <c r="R116" s="401"/>
      <c r="S116" s="401"/>
      <c r="T116" s="401"/>
      <c r="U116" s="401"/>
      <c r="V116" s="401"/>
      <c r="W116" s="401"/>
      <c r="X116" s="401"/>
      <c r="Y116" s="401"/>
      <c r="Z116" s="401"/>
      <c r="AA116" s="401"/>
      <c r="AB116" s="401"/>
      <c r="AC116" s="401"/>
      <c r="AD116" s="401"/>
      <c r="AE116" s="401"/>
      <c r="AF116" s="401"/>
      <c r="AG116" s="401"/>
      <c r="AH116" s="401"/>
      <c r="AI116" s="401"/>
      <c r="AJ116" s="401"/>
      <c r="AK116" s="401"/>
      <c r="AL116" s="401"/>
      <c r="AM116" s="401"/>
      <c r="AN116" s="401"/>
      <c r="AO116" s="401"/>
      <c r="AP116" s="53"/>
      <c r="AR116" s="177"/>
      <c r="AS116" s="173"/>
      <c r="AT116" s="173"/>
      <c r="AU116" s="173"/>
      <c r="AV116" s="173"/>
      <c r="AW116" s="173"/>
      <c r="AX116" s="173"/>
      <c r="AY116" s="173"/>
      <c r="AZ116" s="173"/>
      <c r="BA116" s="173"/>
      <c r="BB116" s="173"/>
      <c r="BC116" s="173"/>
      <c r="BD116" s="173"/>
      <c r="BE116" s="173"/>
      <c r="BF116" s="173"/>
      <c r="BG116" s="173"/>
      <c r="BH116" s="173"/>
      <c r="BI116" s="173"/>
      <c r="BJ116" s="173"/>
      <c r="BK116" s="173"/>
      <c r="BL116" s="173"/>
      <c r="BM116" s="173"/>
      <c r="BN116" s="173"/>
      <c r="BO116" s="178"/>
      <c r="BP116" s="163"/>
      <c r="BQ116" s="164"/>
      <c r="BR116" s="165"/>
      <c r="BS116" s="165"/>
      <c r="BT116" s="165"/>
      <c r="BU116" s="165"/>
      <c r="BV116" s="165"/>
      <c r="BW116" s="165"/>
      <c r="BX116" s="165"/>
      <c r="BY116" s="165"/>
      <c r="BZ116" s="165"/>
      <c r="CA116" s="165"/>
      <c r="CB116" s="165"/>
      <c r="CC116" s="165"/>
      <c r="CD116" s="165"/>
      <c r="CE116" s="165"/>
      <c r="CF116" s="165"/>
      <c r="CG116" s="165"/>
      <c r="CH116" s="165"/>
      <c r="CI116" s="165"/>
      <c r="CJ116" s="166"/>
    </row>
  </sheetData>
  <sheetProtection algorithmName="SHA-512" hashValue="infBAtjgJWNIyUPGvKpiNKsZo66VJmgMR9o5+zPyZhRG4cr1vCvJuvhshF6G4qq4amdcHGWLYJoiM/TOsGZCAw==" saltValue="qmRwc6QTr0oKh57hJ52gSQ==" spinCount="100000" sheet="1" objects="1" scenarios="1"/>
  <mergeCells count="281">
    <mergeCell ref="AS5:AV5"/>
    <mergeCell ref="AW5:BC5"/>
    <mergeCell ref="BD5:BG5"/>
    <mergeCell ref="BH5:BN5"/>
    <mergeCell ref="B1:AO1"/>
    <mergeCell ref="B2:AO2"/>
    <mergeCell ref="AS2:BN2"/>
    <mergeCell ref="BR2:CI2"/>
    <mergeCell ref="AS3:BN4"/>
    <mergeCell ref="BR3:BZ4"/>
    <mergeCell ref="CA3:CI4"/>
    <mergeCell ref="B4:H6"/>
    <mergeCell ref="V4:AB6"/>
    <mergeCell ref="J5:T5"/>
    <mergeCell ref="CA5:CE5"/>
    <mergeCell ref="CF5:CI5"/>
    <mergeCell ref="BR5:BV5"/>
    <mergeCell ref="BW5:BZ5"/>
    <mergeCell ref="AS1:AW1"/>
    <mergeCell ref="BR8:BV8"/>
    <mergeCell ref="BW8:BZ8"/>
    <mergeCell ref="CA8:CE8"/>
    <mergeCell ref="CF8:CI8"/>
    <mergeCell ref="B10:H12"/>
    <mergeCell ref="V10:AB12"/>
    <mergeCell ref="AS11:AV11"/>
    <mergeCell ref="AW11:BC11"/>
    <mergeCell ref="BD11:BG11"/>
    <mergeCell ref="BH11:BN11"/>
    <mergeCell ref="BR11:BV11"/>
    <mergeCell ref="BW11:BZ11"/>
    <mergeCell ref="CA11:CE11"/>
    <mergeCell ref="CF11:CI11"/>
    <mergeCell ref="B7:H9"/>
    <mergeCell ref="V7:AB9"/>
    <mergeCell ref="J8:T8"/>
    <mergeCell ref="AD8:AE8"/>
    <mergeCell ref="AS8:AV8"/>
    <mergeCell ref="AW8:BC8"/>
    <mergeCell ref="BD8:BG8"/>
    <mergeCell ref="BH8:BN8"/>
    <mergeCell ref="CA14:CE14"/>
    <mergeCell ref="CF14:CI14"/>
    <mergeCell ref="B16:H18"/>
    <mergeCell ref="V16:AB18"/>
    <mergeCell ref="J17:K17"/>
    <mergeCell ref="AD17:AE17"/>
    <mergeCell ref="AS17:AV17"/>
    <mergeCell ref="BR22:BV22"/>
    <mergeCell ref="BW22:CI22"/>
    <mergeCell ref="B13:H15"/>
    <mergeCell ref="V13:AB15"/>
    <mergeCell ref="J14:T14"/>
    <mergeCell ref="AS14:AV14"/>
    <mergeCell ref="AW14:BC14"/>
    <mergeCell ref="BD14:BG14"/>
    <mergeCell ref="BH14:BN14"/>
    <mergeCell ref="BR14:BV14"/>
    <mergeCell ref="BW14:BZ14"/>
    <mergeCell ref="E25:R25"/>
    <mergeCell ref="AS25:AX25"/>
    <mergeCell ref="AY25:BC25"/>
    <mergeCell ref="BR25:BV25"/>
    <mergeCell ref="BW25:CI25"/>
    <mergeCell ref="CF17:CI17"/>
    <mergeCell ref="B20:R20"/>
    <mergeCell ref="S20:AO20"/>
    <mergeCell ref="AS20:AX20"/>
    <mergeCell ref="AY20:BC20"/>
    <mergeCell ref="B21:D35"/>
    <mergeCell ref="E22:R22"/>
    <mergeCell ref="AS22:AX22"/>
    <mergeCell ref="AY22:BC22"/>
    <mergeCell ref="BF22:BJ22"/>
    <mergeCell ref="AW17:BC17"/>
    <mergeCell ref="BD17:BG17"/>
    <mergeCell ref="BH17:BN17"/>
    <mergeCell ref="BR17:BV17"/>
    <mergeCell ref="BW17:BZ17"/>
    <mergeCell ref="CA17:CE17"/>
    <mergeCell ref="E28:F28"/>
    <mergeCell ref="AS28:AX28"/>
    <mergeCell ref="AY28:BC28"/>
    <mergeCell ref="BR28:BV28"/>
    <mergeCell ref="BW28:CI28"/>
    <mergeCell ref="E31:F31"/>
    <mergeCell ref="AS31:AX31"/>
    <mergeCell ref="AY31:BC31"/>
    <mergeCell ref="BF31:BH31"/>
    <mergeCell ref="BI31:BK31"/>
    <mergeCell ref="BR31:BV31"/>
    <mergeCell ref="BW31:BZ31"/>
    <mergeCell ref="CA31:CE31"/>
    <mergeCell ref="CF31:CI31"/>
    <mergeCell ref="AC33:AO35"/>
    <mergeCell ref="E34:K34"/>
    <mergeCell ref="AS34:AX34"/>
    <mergeCell ref="AY34:BC34"/>
    <mergeCell ref="BR34:BV34"/>
    <mergeCell ref="BW34:CI34"/>
    <mergeCell ref="BD37:BN37"/>
    <mergeCell ref="BR37:BV37"/>
    <mergeCell ref="BW37:BZ37"/>
    <mergeCell ref="CA37:CE37"/>
    <mergeCell ref="CF37:CI37"/>
    <mergeCell ref="BW40:BZ40"/>
    <mergeCell ref="CA40:CE40"/>
    <mergeCell ref="CF40:CI40"/>
    <mergeCell ref="E43:R43"/>
    <mergeCell ref="X43:AJ43"/>
    <mergeCell ref="AS43:AX43"/>
    <mergeCell ref="AY43:AZ43"/>
    <mergeCell ref="BA43:BC43"/>
    <mergeCell ref="BD43:BN43"/>
    <mergeCell ref="BR43:BV43"/>
    <mergeCell ref="BW43:BZ43"/>
    <mergeCell ref="CA43:CE43"/>
    <mergeCell ref="CF43:CI43"/>
    <mergeCell ref="E40:R40"/>
    <mergeCell ref="X40:AJ40"/>
    <mergeCell ref="AS40:AX40"/>
    <mergeCell ref="AY40:AZ40"/>
    <mergeCell ref="BA40:BC40"/>
    <mergeCell ref="B45:D50"/>
    <mergeCell ref="E46:I46"/>
    <mergeCell ref="AS46:AX46"/>
    <mergeCell ref="AY46:BC46"/>
    <mergeCell ref="BR46:BV46"/>
    <mergeCell ref="B36:D44"/>
    <mergeCell ref="B51:D53"/>
    <mergeCell ref="E52:R52"/>
    <mergeCell ref="AS52:AX52"/>
    <mergeCell ref="BR52:BV52"/>
    <mergeCell ref="BD40:BN40"/>
    <mergeCell ref="BR40:BV40"/>
    <mergeCell ref="E37:R37"/>
    <mergeCell ref="X37:AJ37"/>
    <mergeCell ref="AS37:AX37"/>
    <mergeCell ref="AY37:AZ37"/>
    <mergeCell ref="BA37:BC37"/>
    <mergeCell ref="AY52:BC52"/>
    <mergeCell ref="BW52:CI52"/>
    <mergeCell ref="BW46:CI46"/>
    <mergeCell ref="E49:I49"/>
    <mergeCell ref="AS49:AX49"/>
    <mergeCell ref="AY49:BC49"/>
    <mergeCell ref="BR49:BV49"/>
    <mergeCell ref="BW49:CI49"/>
    <mergeCell ref="B54:D65"/>
    <mergeCell ref="E55:K55"/>
    <mergeCell ref="AS55:AX55"/>
    <mergeCell ref="AY55:BC55"/>
    <mergeCell ref="BR55:BV55"/>
    <mergeCell ref="BW55:CI55"/>
    <mergeCell ref="E58:L58"/>
    <mergeCell ref="AS58:AX58"/>
    <mergeCell ref="AY58:BC58"/>
    <mergeCell ref="BR58:BV58"/>
    <mergeCell ref="AC63:AO65"/>
    <mergeCell ref="E64:M64"/>
    <mergeCell ref="AS64:AX64"/>
    <mergeCell ref="AY64:BC64"/>
    <mergeCell ref="BR64:BV64"/>
    <mergeCell ref="BW64:CI64"/>
    <mergeCell ref="BW58:CI58"/>
    <mergeCell ref="E61:L61"/>
    <mergeCell ref="AS61:AX61"/>
    <mergeCell ref="AY61:BC61"/>
    <mergeCell ref="BR61:BV61"/>
    <mergeCell ref="BW61:CI61"/>
    <mergeCell ref="BW70:CI70"/>
    <mergeCell ref="E73:L73"/>
    <mergeCell ref="AS73:AX73"/>
    <mergeCell ref="AY73:BC73"/>
    <mergeCell ref="BR73:BV73"/>
    <mergeCell ref="BW73:CI73"/>
    <mergeCell ref="B66:D74"/>
    <mergeCell ref="E67:L67"/>
    <mergeCell ref="AS67:AX67"/>
    <mergeCell ref="AY67:BC67"/>
    <mergeCell ref="BR67:BV67"/>
    <mergeCell ref="BW67:CI67"/>
    <mergeCell ref="E70:L70"/>
    <mergeCell ref="AS70:AX70"/>
    <mergeCell ref="AY70:BC70"/>
    <mergeCell ref="BR70:BV70"/>
    <mergeCell ref="BW79:CI79"/>
    <mergeCell ref="B81:D86"/>
    <mergeCell ref="P81:R86"/>
    <mergeCell ref="E82:I82"/>
    <mergeCell ref="AS82:AX82"/>
    <mergeCell ref="AY82:BC82"/>
    <mergeCell ref="BR82:BV82"/>
    <mergeCell ref="BW82:CI82"/>
    <mergeCell ref="AC84:AO86"/>
    <mergeCell ref="E85:K85"/>
    <mergeCell ref="B75:D80"/>
    <mergeCell ref="E76:R76"/>
    <mergeCell ref="AS76:AX76"/>
    <mergeCell ref="AY76:BC76"/>
    <mergeCell ref="BR76:BV76"/>
    <mergeCell ref="BW76:CI76"/>
    <mergeCell ref="E79:J79"/>
    <mergeCell ref="AS79:AX79"/>
    <mergeCell ref="AY79:BC79"/>
    <mergeCell ref="BR79:BV79"/>
    <mergeCell ref="AS85:AX85"/>
    <mergeCell ref="AY85:BC85"/>
    <mergeCell ref="BR85:BV85"/>
    <mergeCell ref="BW85:CI85"/>
    <mergeCell ref="B87:D92"/>
    <mergeCell ref="E88:R88"/>
    <mergeCell ref="AS88:AX88"/>
    <mergeCell ref="AY88:BC88"/>
    <mergeCell ref="BR88:BV88"/>
    <mergeCell ref="BW88:CI88"/>
    <mergeCell ref="E91:R91"/>
    <mergeCell ref="AS91:AX91"/>
    <mergeCell ref="AY91:BC91"/>
    <mergeCell ref="BR91:BV91"/>
    <mergeCell ref="BW91:CI91"/>
    <mergeCell ref="B93:D112"/>
    <mergeCell ref="AS93:AT96"/>
    <mergeCell ref="AU93:AV96"/>
    <mergeCell ref="AW93:AX96"/>
    <mergeCell ref="AY93:AZ96"/>
    <mergeCell ref="BW94:CI94"/>
    <mergeCell ref="E97:R97"/>
    <mergeCell ref="AS97:AT97"/>
    <mergeCell ref="AU97:AV97"/>
    <mergeCell ref="AW97:AX97"/>
    <mergeCell ref="AY97:AZ97"/>
    <mergeCell ref="BA97:BB97"/>
    <mergeCell ref="BC97:BD97"/>
    <mergeCell ref="BE97:BF97"/>
    <mergeCell ref="BG97:BH97"/>
    <mergeCell ref="BA93:BD96"/>
    <mergeCell ref="BE93:BH96"/>
    <mergeCell ref="BI93:BL96"/>
    <mergeCell ref="BM93:BN96"/>
    <mergeCell ref="E94:R94"/>
    <mergeCell ref="BR94:BV94"/>
    <mergeCell ref="E103:R103"/>
    <mergeCell ref="T103:AN103"/>
    <mergeCell ref="AS103:AX103"/>
    <mergeCell ref="AY103:BK103"/>
    <mergeCell ref="BR103:BV103"/>
    <mergeCell ref="BW103:CI103"/>
    <mergeCell ref="BI97:BJ97"/>
    <mergeCell ref="BK97:BL97"/>
    <mergeCell ref="BM97:BN97"/>
    <mergeCell ref="BR97:BV97"/>
    <mergeCell ref="BW97:CI97"/>
    <mergeCell ref="E100:R100"/>
    <mergeCell ref="AS100:AX100"/>
    <mergeCell ref="AY100:BC100"/>
    <mergeCell ref="BR100:BV100"/>
    <mergeCell ref="BW100:CI100"/>
    <mergeCell ref="E111:R111"/>
    <mergeCell ref="T111:AN111"/>
    <mergeCell ref="AS111:AX111"/>
    <mergeCell ref="AY111:BK111"/>
    <mergeCell ref="BR111:BV111"/>
    <mergeCell ref="BW111:CI111"/>
    <mergeCell ref="Z106:AH108"/>
    <mergeCell ref="E107:R107"/>
    <mergeCell ref="AS107:AX107"/>
    <mergeCell ref="AY107:BK107"/>
    <mergeCell ref="BR107:BV107"/>
    <mergeCell ref="BW107:CI107"/>
    <mergeCell ref="B116:AO116"/>
    <mergeCell ref="B114:AO114"/>
    <mergeCell ref="BR114:BV114"/>
    <mergeCell ref="BW114:CI114"/>
    <mergeCell ref="B115:AO115"/>
    <mergeCell ref="BR115:BV115"/>
    <mergeCell ref="BW115:CI115"/>
    <mergeCell ref="AS114:AX115"/>
    <mergeCell ref="AY114:BC115"/>
    <mergeCell ref="BE114:BI115"/>
    <mergeCell ref="BJ114:BN115"/>
  </mergeCells>
  <phoneticPr fontId="3"/>
  <printOptions horizontalCentered="1"/>
  <pageMargins left="0.19685039370078741" right="0.19685039370078741" top="0.19685039370078741" bottom="0.19685039370078741" header="0.11811023622047245" footer="0.11811023622047245"/>
  <pageSetup paperSize="9" scale="7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A7E9C-D797-4A93-B98D-61CA22C2A2E3}">
  <sheetPr codeName="Sheet5">
    <pageSetUpPr fitToPage="1"/>
  </sheetPr>
  <dimension ref="B1:AR58"/>
  <sheetViews>
    <sheetView view="pageBreakPreview" zoomScaleNormal="100" zoomScaleSheetLayoutView="100" zoomScalePageLayoutView="70" workbookViewId="0">
      <selection activeCell="AF4" sqref="AF4:AQ4"/>
    </sheetView>
  </sheetViews>
  <sheetFormatPr defaultColWidth="2.7109375" defaultRowHeight="15" customHeight="1" x14ac:dyDescent="0.15"/>
  <cols>
    <col min="1" max="2" width="1.7109375" style="225" customWidth="1"/>
    <col min="3" max="3" width="2.7109375" style="225" customWidth="1"/>
    <col min="4" max="4" width="2.7109375" style="227"/>
    <col min="5" max="25" width="2.7109375" style="225"/>
    <col min="26" max="26" width="0.85546875" style="225" customWidth="1"/>
    <col min="27" max="27" width="2.7109375" style="226" customWidth="1"/>
    <col min="28" max="28" width="2.7109375" style="226"/>
    <col min="29" max="31" width="2.7109375" style="225"/>
    <col min="32" max="32" width="2.7109375" style="226"/>
    <col min="33" max="33" width="2.7109375" style="226" customWidth="1"/>
    <col min="34" max="39" width="2.7109375" style="225"/>
    <col min="40" max="40" width="0.85546875" style="225" customWidth="1"/>
    <col min="41" max="42" width="2.7109375" style="225"/>
    <col min="43" max="44" width="1.7109375" style="225" customWidth="1"/>
    <col min="45" max="16384" width="2.7109375" style="225"/>
  </cols>
  <sheetData>
    <row r="1" spans="2:44" s="3" customFormat="1" ht="13.5" x14ac:dyDescent="0.15">
      <c r="B1" s="217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  <c r="AA1" s="216"/>
      <c r="AB1" s="216"/>
      <c r="AC1" s="216"/>
      <c r="AD1" s="216"/>
      <c r="AE1" s="216"/>
      <c r="AF1" s="216"/>
      <c r="AG1" s="216"/>
      <c r="AH1" s="216"/>
      <c r="AI1" s="216"/>
      <c r="AJ1" s="216"/>
      <c r="AK1" s="216"/>
      <c r="AL1" s="216"/>
      <c r="AM1" s="216"/>
      <c r="AN1" s="216"/>
      <c r="AO1" s="216"/>
      <c r="AP1" s="216"/>
      <c r="AQ1" s="215" t="s">
        <v>675</v>
      </c>
    </row>
    <row r="2" spans="2:44" s="7" customFormat="1" ht="24" x14ac:dyDescent="0.15">
      <c r="B2" s="456" t="s">
        <v>671</v>
      </c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456"/>
      <c r="S2" s="456"/>
      <c r="T2" s="456"/>
      <c r="U2" s="456"/>
      <c r="V2" s="456"/>
      <c r="W2" s="456"/>
      <c r="X2" s="456"/>
      <c r="Y2" s="456"/>
      <c r="Z2" s="456"/>
      <c r="AA2" s="456"/>
      <c r="AB2" s="456"/>
      <c r="AC2" s="456"/>
      <c r="AD2" s="456"/>
      <c r="AE2" s="456"/>
      <c r="AF2" s="456"/>
      <c r="AG2" s="456"/>
      <c r="AH2" s="456"/>
      <c r="AI2" s="456"/>
      <c r="AJ2" s="456"/>
      <c r="AK2" s="456"/>
      <c r="AL2" s="456"/>
      <c r="AM2" s="456"/>
      <c r="AN2" s="456"/>
      <c r="AO2" s="456"/>
      <c r="AP2" s="456"/>
      <c r="AQ2" s="456"/>
    </row>
    <row r="3" spans="2:44" s="7" customFormat="1" ht="9" customHeight="1" x14ac:dyDescent="0.15"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</row>
    <row r="4" spans="2:44" s="7" customFormat="1" ht="20.100000000000001" customHeight="1" x14ac:dyDescent="0.15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V4" s="8"/>
      <c r="W4" s="8"/>
      <c r="X4" s="8"/>
      <c r="Y4" s="8"/>
      <c r="AA4" s="167"/>
      <c r="AB4" s="450" t="s">
        <v>159</v>
      </c>
      <c r="AC4" s="451"/>
      <c r="AD4" s="451"/>
      <c r="AE4" s="452"/>
      <c r="AF4" s="479" t="s">
        <v>684</v>
      </c>
      <c r="AG4" s="480"/>
      <c r="AH4" s="480"/>
      <c r="AI4" s="480"/>
      <c r="AJ4" s="480"/>
      <c r="AK4" s="480"/>
      <c r="AL4" s="480"/>
      <c r="AM4" s="480"/>
      <c r="AN4" s="480"/>
      <c r="AO4" s="480"/>
      <c r="AP4" s="480"/>
      <c r="AQ4" s="481"/>
    </row>
    <row r="5" spans="2:44" s="7" customFormat="1" ht="20.100000000000001" customHeight="1" x14ac:dyDescent="0.15"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9"/>
      <c r="Z5" s="9"/>
      <c r="AA5" s="9"/>
      <c r="AB5" s="450" t="s">
        <v>381</v>
      </c>
      <c r="AC5" s="451"/>
      <c r="AD5" s="451"/>
      <c r="AE5" s="452"/>
      <c r="AF5" s="445">
        <v>29531</v>
      </c>
      <c r="AG5" s="446"/>
      <c r="AH5" s="446"/>
      <c r="AI5" s="446"/>
      <c r="AJ5" s="446"/>
      <c r="AK5" s="446"/>
      <c r="AL5" s="446"/>
      <c r="AM5" s="446"/>
      <c r="AN5" s="446"/>
      <c r="AO5" s="446"/>
      <c r="AP5" s="446"/>
      <c r="AQ5" s="447"/>
    </row>
    <row r="6" spans="2:44" s="7" customFormat="1" ht="20.100000000000001" customHeight="1" x14ac:dyDescent="0.15"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9"/>
      <c r="Z6" s="9"/>
      <c r="AA6" s="9"/>
      <c r="AB6" s="450" t="s">
        <v>680</v>
      </c>
      <c r="AC6" s="451"/>
      <c r="AD6" s="451"/>
      <c r="AE6" s="452"/>
      <c r="AF6" s="523" t="s">
        <v>685</v>
      </c>
      <c r="AG6" s="524"/>
      <c r="AH6" s="524"/>
      <c r="AI6" s="524"/>
      <c r="AJ6" s="524"/>
      <c r="AK6" s="524"/>
      <c r="AL6" s="524"/>
      <c r="AM6" s="524"/>
      <c r="AN6" s="524"/>
      <c r="AO6" s="524"/>
      <c r="AP6" s="524"/>
      <c r="AQ6" s="525"/>
    </row>
    <row r="7" spans="2:44" s="7" customFormat="1" ht="15" customHeight="1" x14ac:dyDescent="0.15">
      <c r="B7" s="10" t="s">
        <v>328</v>
      </c>
      <c r="C7" s="11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spans="2:44" s="7" customFormat="1" ht="5.0999999999999996" customHeight="1" x14ac:dyDescent="0.15"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</row>
    <row r="9" spans="2:44" s="14" customFormat="1" ht="12.95" customHeight="1" x14ac:dyDescent="0.15">
      <c r="B9" s="470" t="s">
        <v>242</v>
      </c>
      <c r="C9" s="471"/>
      <c r="D9" s="459" t="s">
        <v>243</v>
      </c>
      <c r="E9" s="460"/>
      <c r="F9" s="460"/>
      <c r="G9" s="460"/>
      <c r="H9" s="460"/>
      <c r="I9" s="460"/>
      <c r="J9" s="460"/>
      <c r="K9" s="460"/>
      <c r="L9" s="460"/>
      <c r="M9" s="460"/>
      <c r="N9" s="460"/>
      <c r="O9" s="460"/>
      <c r="P9" s="460"/>
      <c r="Q9" s="460"/>
      <c r="R9" s="460"/>
      <c r="S9" s="460"/>
      <c r="T9" s="460"/>
      <c r="U9" s="460"/>
      <c r="V9" s="460"/>
      <c r="W9" s="460"/>
      <c r="X9" s="460"/>
      <c r="Y9" s="461"/>
      <c r="Z9" s="459" t="s">
        <v>317</v>
      </c>
      <c r="AA9" s="460"/>
      <c r="AB9" s="460"/>
      <c r="AC9" s="460"/>
      <c r="AD9" s="460"/>
      <c r="AE9" s="460"/>
      <c r="AF9" s="460"/>
      <c r="AG9" s="460"/>
      <c r="AH9" s="460"/>
      <c r="AI9" s="460"/>
      <c r="AJ9" s="460"/>
      <c r="AK9" s="460"/>
      <c r="AL9" s="460"/>
      <c r="AM9" s="460"/>
      <c r="AN9" s="460"/>
      <c r="AO9" s="459" t="s">
        <v>319</v>
      </c>
      <c r="AP9" s="460"/>
      <c r="AQ9" s="461"/>
    </row>
    <row r="10" spans="2:44" s="14" customFormat="1" ht="12.95" customHeight="1" thickBot="1" x14ac:dyDescent="0.2">
      <c r="B10" s="472"/>
      <c r="C10" s="473"/>
      <c r="D10" s="462"/>
      <c r="E10" s="463"/>
      <c r="F10" s="463"/>
      <c r="G10" s="463"/>
      <c r="H10" s="463"/>
      <c r="I10" s="463"/>
      <c r="J10" s="463"/>
      <c r="K10" s="463"/>
      <c r="L10" s="463"/>
      <c r="M10" s="463"/>
      <c r="N10" s="463"/>
      <c r="O10" s="463"/>
      <c r="P10" s="463"/>
      <c r="Q10" s="463"/>
      <c r="R10" s="463"/>
      <c r="S10" s="463"/>
      <c r="T10" s="463"/>
      <c r="U10" s="463"/>
      <c r="V10" s="463"/>
      <c r="W10" s="463"/>
      <c r="X10" s="463"/>
      <c r="Y10" s="464"/>
      <c r="Z10" s="462"/>
      <c r="AA10" s="463"/>
      <c r="AB10" s="463"/>
      <c r="AC10" s="463"/>
      <c r="AD10" s="463"/>
      <c r="AE10" s="463"/>
      <c r="AF10" s="463"/>
      <c r="AG10" s="463"/>
      <c r="AH10" s="463"/>
      <c r="AI10" s="463"/>
      <c r="AJ10" s="463"/>
      <c r="AK10" s="463"/>
      <c r="AL10" s="463"/>
      <c r="AM10" s="463"/>
      <c r="AN10" s="463"/>
      <c r="AO10" s="462"/>
      <c r="AP10" s="463"/>
      <c r="AQ10" s="464"/>
    </row>
    <row r="11" spans="2:44" s="14" customFormat="1" ht="15" customHeight="1" thickTop="1" x14ac:dyDescent="0.15">
      <c r="B11" s="457">
        <v>1</v>
      </c>
      <c r="C11" s="458"/>
      <c r="D11" s="469" t="s">
        <v>244</v>
      </c>
      <c r="E11" s="428"/>
      <c r="F11" s="428"/>
      <c r="G11" s="428"/>
      <c r="H11" s="428"/>
      <c r="I11" s="428"/>
      <c r="J11" s="428"/>
      <c r="K11" s="428"/>
      <c r="L11" s="428"/>
      <c r="M11" s="428"/>
      <c r="N11" s="428"/>
      <c r="O11" s="428"/>
      <c r="P11" s="428"/>
      <c r="Q11" s="428"/>
      <c r="R11" s="428"/>
      <c r="S11" s="428"/>
      <c r="T11" s="428"/>
      <c r="U11" s="428"/>
      <c r="V11" s="428"/>
      <c r="W11" s="428"/>
      <c r="X11" s="428"/>
      <c r="Y11" s="428"/>
      <c r="Z11" s="15"/>
      <c r="AA11" s="234" t="s">
        <v>274</v>
      </c>
      <c r="AB11" s="234" t="s">
        <v>295</v>
      </c>
      <c r="AC11" s="234"/>
      <c r="AD11" s="234"/>
      <c r="AE11" s="234"/>
      <c r="AF11" s="234" t="s">
        <v>294</v>
      </c>
      <c r="AG11" s="234" t="s">
        <v>296</v>
      </c>
      <c r="AH11" s="234"/>
      <c r="AI11" s="234"/>
      <c r="AJ11" s="234"/>
      <c r="AK11" s="478" t="str">
        <f>IF($AO$11="","欠損",IF($AO$11=1,"該当","非該当"))</f>
        <v>非該当</v>
      </c>
      <c r="AL11" s="478"/>
      <c r="AM11" s="478"/>
      <c r="AN11" s="234"/>
      <c r="AO11" s="476">
        <v>2</v>
      </c>
      <c r="AP11" s="513"/>
      <c r="AQ11" s="477"/>
    </row>
    <row r="12" spans="2:44" s="14" customFormat="1" ht="15" customHeight="1" x14ac:dyDescent="0.15">
      <c r="B12" s="474">
        <v>2</v>
      </c>
      <c r="C12" s="475"/>
      <c r="D12" s="465" t="s">
        <v>245</v>
      </c>
      <c r="E12" s="466"/>
      <c r="F12" s="466"/>
      <c r="G12" s="466"/>
      <c r="H12" s="466"/>
      <c r="I12" s="466"/>
      <c r="J12" s="466"/>
      <c r="K12" s="466"/>
      <c r="L12" s="466"/>
      <c r="M12" s="466"/>
      <c r="N12" s="466"/>
      <c r="O12" s="466"/>
      <c r="P12" s="466"/>
      <c r="Q12" s="466"/>
      <c r="R12" s="466"/>
      <c r="S12" s="466"/>
      <c r="T12" s="466"/>
      <c r="U12" s="466"/>
      <c r="V12" s="466"/>
      <c r="W12" s="466"/>
      <c r="X12" s="466"/>
      <c r="Y12" s="466"/>
      <c r="Z12" s="17"/>
      <c r="AA12" s="18" t="s">
        <v>274</v>
      </c>
      <c r="AB12" s="18" t="s">
        <v>292</v>
      </c>
      <c r="AC12" s="18"/>
      <c r="AD12" s="18"/>
      <c r="AE12" s="18"/>
      <c r="AF12" s="18" t="s">
        <v>294</v>
      </c>
      <c r="AG12" s="18" t="s">
        <v>291</v>
      </c>
      <c r="AH12" s="18"/>
      <c r="AI12" s="18"/>
      <c r="AJ12" s="18"/>
      <c r="AK12" s="449" t="str">
        <f>IF($AO$12="","欠損",IF($AO$12=1,"該当","非該当"))</f>
        <v>非該当</v>
      </c>
      <c r="AL12" s="449"/>
      <c r="AM12" s="449"/>
      <c r="AN12" s="18"/>
      <c r="AO12" s="474">
        <v>2</v>
      </c>
      <c r="AP12" s="510"/>
      <c r="AQ12" s="475"/>
    </row>
    <row r="13" spans="2:44" s="14" customFormat="1" ht="15" customHeight="1" x14ac:dyDescent="0.15">
      <c r="B13" s="476">
        <v>3</v>
      </c>
      <c r="C13" s="477"/>
      <c r="D13" s="467" t="s">
        <v>246</v>
      </c>
      <c r="E13" s="468"/>
      <c r="F13" s="468"/>
      <c r="G13" s="468"/>
      <c r="H13" s="468"/>
      <c r="I13" s="468"/>
      <c r="J13" s="468"/>
      <c r="K13" s="468"/>
      <c r="L13" s="468"/>
      <c r="M13" s="468"/>
      <c r="N13" s="468"/>
      <c r="O13" s="468"/>
      <c r="P13" s="468"/>
      <c r="Q13" s="468"/>
      <c r="R13" s="468"/>
      <c r="S13" s="468"/>
      <c r="T13" s="468"/>
      <c r="U13" s="468"/>
      <c r="V13" s="468"/>
      <c r="W13" s="468"/>
      <c r="X13" s="468"/>
      <c r="Y13" s="468"/>
      <c r="Z13" s="19"/>
      <c r="AA13" s="235" t="s">
        <v>274</v>
      </c>
      <c r="AB13" s="235" t="s">
        <v>292</v>
      </c>
      <c r="AC13" s="235"/>
      <c r="AD13" s="235"/>
      <c r="AE13" s="235"/>
      <c r="AF13" s="235" t="s">
        <v>294</v>
      </c>
      <c r="AG13" s="235" t="s">
        <v>291</v>
      </c>
      <c r="AH13" s="235"/>
      <c r="AI13" s="235"/>
      <c r="AJ13" s="235"/>
      <c r="AK13" s="449" t="str">
        <f>IF($AO$13="","欠損",IF($AO$13=1,"該当","非該当"))</f>
        <v>非該当</v>
      </c>
      <c r="AL13" s="449"/>
      <c r="AM13" s="449"/>
      <c r="AN13" s="235"/>
      <c r="AO13" s="474">
        <v>2</v>
      </c>
      <c r="AP13" s="510"/>
      <c r="AQ13" s="475"/>
      <c r="AR13" s="21"/>
    </row>
    <row r="14" spans="2:44" s="14" customFormat="1" ht="15" customHeight="1" x14ac:dyDescent="0.15">
      <c r="B14" s="457">
        <v>4</v>
      </c>
      <c r="C14" s="458"/>
      <c r="D14" s="469" t="s">
        <v>308</v>
      </c>
      <c r="E14" s="428"/>
      <c r="F14" s="428"/>
      <c r="G14" s="428"/>
      <c r="H14" s="428"/>
      <c r="I14" s="428"/>
      <c r="J14" s="428"/>
      <c r="K14" s="428"/>
      <c r="L14" s="428"/>
      <c r="M14" s="428"/>
      <c r="N14" s="428"/>
      <c r="O14" s="428"/>
      <c r="P14" s="428"/>
      <c r="Q14" s="428"/>
      <c r="R14" s="428"/>
      <c r="S14" s="428"/>
      <c r="T14" s="428"/>
      <c r="U14" s="428"/>
      <c r="V14" s="428"/>
      <c r="W14" s="428"/>
      <c r="X14" s="428"/>
      <c r="Y14" s="428"/>
      <c r="Z14" s="22"/>
      <c r="AA14" s="430" t="s">
        <v>274</v>
      </c>
      <c r="AB14" s="430" t="s">
        <v>295</v>
      </c>
      <c r="AC14" s="430"/>
      <c r="AD14" s="234"/>
      <c r="AE14" s="234"/>
      <c r="AF14" s="430" t="s">
        <v>294</v>
      </c>
      <c r="AG14" s="430" t="s">
        <v>296</v>
      </c>
      <c r="AH14" s="430"/>
      <c r="AI14" s="234"/>
      <c r="AJ14" s="234"/>
      <c r="AK14" s="234"/>
      <c r="AL14" s="234"/>
      <c r="AM14" s="234"/>
      <c r="AN14" s="234"/>
      <c r="AO14" s="457">
        <v>2</v>
      </c>
      <c r="AP14" s="512"/>
      <c r="AQ14" s="458"/>
      <c r="AR14" s="21"/>
    </row>
    <row r="15" spans="2:44" s="14" customFormat="1" ht="15" customHeight="1" x14ac:dyDescent="0.15">
      <c r="B15" s="476"/>
      <c r="C15" s="477"/>
      <c r="D15" s="467"/>
      <c r="E15" s="468"/>
      <c r="F15" s="468"/>
      <c r="G15" s="468"/>
      <c r="H15" s="468"/>
      <c r="I15" s="468"/>
      <c r="J15" s="468"/>
      <c r="K15" s="468"/>
      <c r="L15" s="468"/>
      <c r="M15" s="468"/>
      <c r="N15" s="468"/>
      <c r="O15" s="468"/>
      <c r="P15" s="468"/>
      <c r="Q15" s="468"/>
      <c r="R15" s="468"/>
      <c r="S15" s="468"/>
      <c r="T15" s="468"/>
      <c r="U15" s="468"/>
      <c r="V15" s="468"/>
      <c r="W15" s="468"/>
      <c r="X15" s="468"/>
      <c r="Y15" s="468"/>
      <c r="Z15" s="23"/>
      <c r="AA15" s="431"/>
      <c r="AB15" s="431"/>
      <c r="AC15" s="431"/>
      <c r="AD15" s="235"/>
      <c r="AE15" s="235"/>
      <c r="AF15" s="431"/>
      <c r="AG15" s="431"/>
      <c r="AH15" s="431"/>
      <c r="AI15" s="235"/>
      <c r="AJ15" s="235"/>
      <c r="AK15" s="235"/>
      <c r="AL15" s="235"/>
      <c r="AM15" s="235"/>
      <c r="AN15" s="235"/>
      <c r="AO15" s="476"/>
      <c r="AP15" s="513"/>
      <c r="AQ15" s="477"/>
      <c r="AR15" s="21"/>
    </row>
    <row r="16" spans="2:44" s="14" customFormat="1" ht="15" customHeight="1" x14ac:dyDescent="0.15">
      <c r="B16" s="457">
        <v>5</v>
      </c>
      <c r="C16" s="458"/>
      <c r="D16" s="469" t="s">
        <v>309</v>
      </c>
      <c r="E16" s="428"/>
      <c r="F16" s="428"/>
      <c r="G16" s="428"/>
      <c r="H16" s="428"/>
      <c r="I16" s="428"/>
      <c r="J16" s="428"/>
      <c r="K16" s="428"/>
      <c r="L16" s="428"/>
      <c r="M16" s="428"/>
      <c r="N16" s="428"/>
      <c r="O16" s="428"/>
      <c r="P16" s="428"/>
      <c r="Q16" s="428"/>
      <c r="R16" s="428"/>
      <c r="S16" s="428"/>
      <c r="T16" s="428"/>
      <c r="U16" s="428"/>
      <c r="V16" s="428"/>
      <c r="W16" s="428"/>
      <c r="X16" s="428"/>
      <c r="Y16" s="428"/>
      <c r="Z16" s="24"/>
      <c r="AA16" s="448" t="s">
        <v>274</v>
      </c>
      <c r="AB16" s="448" t="s">
        <v>295</v>
      </c>
      <c r="AC16" s="448"/>
      <c r="AD16" s="236"/>
      <c r="AE16" s="236"/>
      <c r="AF16" s="448" t="s">
        <v>294</v>
      </c>
      <c r="AG16" s="448" t="s">
        <v>296</v>
      </c>
      <c r="AH16" s="448"/>
      <c r="AI16" s="236"/>
      <c r="AJ16" s="236"/>
      <c r="AK16" s="236"/>
      <c r="AL16" s="236"/>
      <c r="AM16" s="236"/>
      <c r="AN16" s="236"/>
      <c r="AO16" s="482">
        <v>1</v>
      </c>
      <c r="AP16" s="511"/>
      <c r="AQ16" s="483"/>
      <c r="AR16" s="21"/>
    </row>
    <row r="17" spans="2:44" s="14" customFormat="1" ht="15" customHeight="1" x14ac:dyDescent="0.15">
      <c r="B17" s="457"/>
      <c r="C17" s="458"/>
      <c r="D17" s="469"/>
      <c r="E17" s="428"/>
      <c r="F17" s="428"/>
      <c r="G17" s="428"/>
      <c r="H17" s="428"/>
      <c r="I17" s="428"/>
      <c r="J17" s="428"/>
      <c r="K17" s="428"/>
      <c r="L17" s="428"/>
      <c r="M17" s="428"/>
      <c r="N17" s="428"/>
      <c r="O17" s="428"/>
      <c r="P17" s="428"/>
      <c r="Q17" s="428"/>
      <c r="R17" s="428"/>
      <c r="S17" s="428"/>
      <c r="T17" s="428"/>
      <c r="U17" s="428"/>
      <c r="V17" s="428"/>
      <c r="W17" s="428"/>
      <c r="X17" s="428"/>
      <c r="Y17" s="428"/>
      <c r="Z17" s="23"/>
      <c r="AA17" s="431"/>
      <c r="AB17" s="431"/>
      <c r="AC17" s="431"/>
      <c r="AD17" s="235"/>
      <c r="AE17" s="235"/>
      <c r="AF17" s="431"/>
      <c r="AG17" s="431"/>
      <c r="AH17" s="431"/>
      <c r="AI17" s="235"/>
      <c r="AJ17" s="235"/>
      <c r="AK17" s="235"/>
      <c r="AL17" s="235"/>
      <c r="AM17" s="235"/>
      <c r="AN17" s="235"/>
      <c r="AO17" s="476"/>
      <c r="AP17" s="513"/>
      <c r="AQ17" s="477"/>
      <c r="AR17" s="21"/>
    </row>
    <row r="18" spans="2:44" s="14" customFormat="1" ht="15" customHeight="1" x14ac:dyDescent="0.15">
      <c r="B18" s="482">
        <v>6</v>
      </c>
      <c r="C18" s="483"/>
      <c r="D18" s="484" t="s">
        <v>310</v>
      </c>
      <c r="E18" s="485"/>
      <c r="F18" s="485"/>
      <c r="G18" s="485"/>
      <c r="H18" s="485"/>
      <c r="I18" s="485"/>
      <c r="J18" s="485"/>
      <c r="K18" s="485"/>
      <c r="L18" s="485"/>
      <c r="M18" s="485"/>
      <c r="N18" s="485"/>
      <c r="O18" s="485"/>
      <c r="P18" s="485"/>
      <c r="Q18" s="485"/>
      <c r="R18" s="485"/>
      <c r="S18" s="485"/>
      <c r="T18" s="485"/>
      <c r="U18" s="485"/>
      <c r="V18" s="485"/>
      <c r="W18" s="485"/>
      <c r="X18" s="485"/>
      <c r="Y18" s="485"/>
      <c r="Z18" s="24"/>
      <c r="AA18" s="448" t="s">
        <v>274</v>
      </c>
      <c r="AB18" s="448" t="s">
        <v>295</v>
      </c>
      <c r="AC18" s="448"/>
      <c r="AD18" s="236"/>
      <c r="AE18" s="236"/>
      <c r="AF18" s="448" t="s">
        <v>294</v>
      </c>
      <c r="AG18" s="448" t="s">
        <v>296</v>
      </c>
      <c r="AH18" s="448"/>
      <c r="AI18" s="236"/>
      <c r="AJ18" s="236"/>
      <c r="AK18" s="236"/>
      <c r="AL18" s="236"/>
      <c r="AM18" s="236"/>
      <c r="AN18" s="236"/>
      <c r="AO18" s="482">
        <v>2</v>
      </c>
      <c r="AP18" s="511"/>
      <c r="AQ18" s="483"/>
      <c r="AR18" s="21"/>
    </row>
    <row r="19" spans="2:44" s="14" customFormat="1" ht="15" customHeight="1" x14ac:dyDescent="0.15">
      <c r="B19" s="476"/>
      <c r="C19" s="477"/>
      <c r="D19" s="467"/>
      <c r="E19" s="468"/>
      <c r="F19" s="468"/>
      <c r="G19" s="468"/>
      <c r="H19" s="468"/>
      <c r="I19" s="468"/>
      <c r="J19" s="468"/>
      <c r="K19" s="468"/>
      <c r="L19" s="468"/>
      <c r="M19" s="468"/>
      <c r="N19" s="468"/>
      <c r="O19" s="468"/>
      <c r="P19" s="468"/>
      <c r="Q19" s="468"/>
      <c r="R19" s="468"/>
      <c r="S19" s="468"/>
      <c r="T19" s="468"/>
      <c r="U19" s="468"/>
      <c r="V19" s="468"/>
      <c r="W19" s="468"/>
      <c r="X19" s="468"/>
      <c r="Y19" s="468"/>
      <c r="Z19" s="23"/>
      <c r="AA19" s="431"/>
      <c r="AB19" s="431"/>
      <c r="AC19" s="431"/>
      <c r="AD19" s="235"/>
      <c r="AE19" s="235"/>
      <c r="AF19" s="431"/>
      <c r="AG19" s="431"/>
      <c r="AH19" s="431"/>
      <c r="AI19" s="235"/>
      <c r="AJ19" s="235"/>
      <c r="AK19" s="235"/>
      <c r="AL19" s="235"/>
      <c r="AM19" s="235"/>
      <c r="AN19" s="235"/>
      <c r="AO19" s="476"/>
      <c r="AP19" s="513"/>
      <c r="AQ19" s="477"/>
      <c r="AR19" s="21"/>
    </row>
    <row r="20" spans="2:44" s="14" customFormat="1" ht="15" customHeight="1" x14ac:dyDescent="0.15">
      <c r="B20" s="457">
        <v>7</v>
      </c>
      <c r="C20" s="458"/>
      <c r="D20" s="469" t="s">
        <v>247</v>
      </c>
      <c r="E20" s="428"/>
      <c r="F20" s="428"/>
      <c r="G20" s="428"/>
      <c r="H20" s="428"/>
      <c r="I20" s="428"/>
      <c r="J20" s="428"/>
      <c r="K20" s="428"/>
      <c r="L20" s="428"/>
      <c r="M20" s="428"/>
      <c r="N20" s="428"/>
      <c r="O20" s="428"/>
      <c r="P20" s="428"/>
      <c r="Q20" s="428"/>
      <c r="R20" s="428"/>
      <c r="S20" s="428"/>
      <c r="T20" s="428"/>
      <c r="U20" s="428"/>
      <c r="V20" s="428"/>
      <c r="W20" s="428"/>
      <c r="X20" s="428"/>
      <c r="Y20" s="428"/>
      <c r="Z20" s="26"/>
      <c r="AA20" s="234" t="s">
        <v>274</v>
      </c>
      <c r="AB20" s="234" t="s">
        <v>292</v>
      </c>
      <c r="AC20" s="234"/>
      <c r="AD20" s="234"/>
      <c r="AE20" s="234"/>
      <c r="AF20" s="234" t="s">
        <v>294</v>
      </c>
      <c r="AG20" s="234" t="s">
        <v>291</v>
      </c>
      <c r="AH20" s="234"/>
      <c r="AI20" s="234"/>
      <c r="AJ20" s="234"/>
      <c r="AK20" s="234"/>
      <c r="AL20" s="234"/>
      <c r="AM20" s="234"/>
      <c r="AN20" s="234"/>
      <c r="AO20" s="482">
        <v>2</v>
      </c>
      <c r="AP20" s="511"/>
      <c r="AQ20" s="483"/>
      <c r="AR20" s="21"/>
    </row>
    <row r="21" spans="2:44" s="14" customFormat="1" ht="15" customHeight="1" x14ac:dyDescent="0.15">
      <c r="B21" s="482">
        <v>8</v>
      </c>
      <c r="C21" s="483"/>
      <c r="D21" s="484" t="s">
        <v>327</v>
      </c>
      <c r="E21" s="485"/>
      <c r="F21" s="485"/>
      <c r="G21" s="485"/>
      <c r="H21" s="485"/>
      <c r="I21" s="485"/>
      <c r="J21" s="485"/>
      <c r="K21" s="485"/>
      <c r="L21" s="485"/>
      <c r="M21" s="485"/>
      <c r="N21" s="485"/>
      <c r="O21" s="485"/>
      <c r="P21" s="485"/>
      <c r="Q21" s="485"/>
      <c r="R21" s="485"/>
      <c r="S21" s="485"/>
      <c r="T21" s="485"/>
      <c r="U21" s="485"/>
      <c r="V21" s="485"/>
      <c r="W21" s="485"/>
      <c r="X21" s="485"/>
      <c r="Y21" s="485"/>
      <c r="Z21" s="27"/>
      <c r="AA21" s="236" t="s">
        <v>274</v>
      </c>
      <c r="AB21" s="236" t="s">
        <v>313</v>
      </c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514">
        <v>3</v>
      </c>
      <c r="AP21" s="515"/>
      <c r="AQ21" s="516"/>
      <c r="AR21" s="29"/>
    </row>
    <row r="22" spans="2:44" s="14" customFormat="1" ht="15" customHeight="1" x14ac:dyDescent="0.15">
      <c r="B22" s="457"/>
      <c r="C22" s="458"/>
      <c r="D22" s="469"/>
      <c r="E22" s="428"/>
      <c r="F22" s="428"/>
      <c r="G22" s="428"/>
      <c r="H22" s="428"/>
      <c r="I22" s="428"/>
      <c r="J22" s="428"/>
      <c r="K22" s="428"/>
      <c r="L22" s="428"/>
      <c r="M22" s="428"/>
      <c r="N22" s="428"/>
      <c r="O22" s="428"/>
      <c r="P22" s="428"/>
      <c r="Q22" s="428"/>
      <c r="R22" s="428"/>
      <c r="S22" s="428"/>
      <c r="T22" s="428"/>
      <c r="U22" s="428"/>
      <c r="V22" s="428"/>
      <c r="W22" s="428"/>
      <c r="X22" s="428"/>
      <c r="Y22" s="428"/>
      <c r="Z22" s="30"/>
      <c r="AA22" s="430" t="s">
        <v>294</v>
      </c>
      <c r="AB22" s="428" t="s">
        <v>318</v>
      </c>
      <c r="AC22" s="428"/>
      <c r="AD22" s="428"/>
      <c r="AE22" s="428"/>
      <c r="AF22" s="428"/>
      <c r="AG22" s="428"/>
      <c r="AH22" s="428"/>
      <c r="AI22" s="428"/>
      <c r="AJ22" s="428"/>
      <c r="AK22" s="428"/>
      <c r="AL22" s="428"/>
      <c r="AM22" s="428"/>
      <c r="AN22" s="428"/>
      <c r="AO22" s="517"/>
      <c r="AP22" s="518"/>
      <c r="AQ22" s="519"/>
      <c r="AR22" s="29"/>
    </row>
    <row r="23" spans="2:44" s="14" customFormat="1" ht="15" customHeight="1" x14ac:dyDescent="0.15">
      <c r="B23" s="457"/>
      <c r="C23" s="458"/>
      <c r="D23" s="469"/>
      <c r="E23" s="428"/>
      <c r="F23" s="428"/>
      <c r="G23" s="428"/>
      <c r="H23" s="428"/>
      <c r="I23" s="428"/>
      <c r="J23" s="428"/>
      <c r="K23" s="428"/>
      <c r="L23" s="428"/>
      <c r="M23" s="428"/>
      <c r="N23" s="428"/>
      <c r="O23" s="428"/>
      <c r="P23" s="428"/>
      <c r="Q23" s="428"/>
      <c r="R23" s="428"/>
      <c r="S23" s="428"/>
      <c r="T23" s="428"/>
      <c r="U23" s="428"/>
      <c r="V23" s="428"/>
      <c r="W23" s="428"/>
      <c r="X23" s="428"/>
      <c r="Y23" s="428"/>
      <c r="Z23" s="30"/>
      <c r="AA23" s="430"/>
      <c r="AB23" s="428"/>
      <c r="AC23" s="428"/>
      <c r="AD23" s="428"/>
      <c r="AE23" s="428"/>
      <c r="AF23" s="428"/>
      <c r="AG23" s="428"/>
      <c r="AH23" s="428"/>
      <c r="AI23" s="428"/>
      <c r="AJ23" s="428"/>
      <c r="AK23" s="428"/>
      <c r="AL23" s="428"/>
      <c r="AM23" s="428"/>
      <c r="AN23" s="428"/>
      <c r="AO23" s="517"/>
      <c r="AP23" s="518"/>
      <c r="AQ23" s="519"/>
      <c r="AR23" s="29"/>
    </row>
    <row r="24" spans="2:44" s="14" customFormat="1" ht="15" customHeight="1" x14ac:dyDescent="0.15">
      <c r="B24" s="476"/>
      <c r="C24" s="477"/>
      <c r="D24" s="467"/>
      <c r="E24" s="468"/>
      <c r="F24" s="468"/>
      <c r="G24" s="468"/>
      <c r="H24" s="468"/>
      <c r="I24" s="468"/>
      <c r="J24" s="468"/>
      <c r="K24" s="468"/>
      <c r="L24" s="468"/>
      <c r="M24" s="468"/>
      <c r="N24" s="468"/>
      <c r="O24" s="468"/>
      <c r="P24" s="468"/>
      <c r="Q24" s="468"/>
      <c r="R24" s="468"/>
      <c r="S24" s="468"/>
      <c r="T24" s="468"/>
      <c r="U24" s="468"/>
      <c r="V24" s="468"/>
      <c r="W24" s="468"/>
      <c r="X24" s="468"/>
      <c r="Y24" s="468"/>
      <c r="Z24" s="31"/>
      <c r="AA24" s="235" t="s">
        <v>293</v>
      </c>
      <c r="AB24" s="235"/>
      <c r="AC24" s="32"/>
      <c r="AD24" s="32"/>
      <c r="AE24" s="32"/>
      <c r="AF24" s="237"/>
      <c r="AG24" s="237"/>
      <c r="AH24" s="237"/>
      <c r="AI24" s="237"/>
      <c r="AJ24" s="237"/>
      <c r="AK24" s="444" t="str">
        <f>IF($AO$21="","欠損",IF($AO$21=1,"該当","非該当"))</f>
        <v>非該当</v>
      </c>
      <c r="AL24" s="444"/>
      <c r="AM24" s="444"/>
      <c r="AN24" s="237"/>
      <c r="AO24" s="520"/>
      <c r="AP24" s="521"/>
      <c r="AQ24" s="522"/>
      <c r="AR24" s="29"/>
    </row>
    <row r="25" spans="2:44" s="14" customFormat="1" ht="15" customHeight="1" x14ac:dyDescent="0.15">
      <c r="B25" s="457">
        <v>9</v>
      </c>
      <c r="C25" s="458"/>
      <c r="D25" s="469" t="s">
        <v>248</v>
      </c>
      <c r="E25" s="428"/>
      <c r="F25" s="428"/>
      <c r="G25" s="428"/>
      <c r="H25" s="428"/>
      <c r="I25" s="428"/>
      <c r="J25" s="428"/>
      <c r="K25" s="428"/>
      <c r="L25" s="428"/>
      <c r="M25" s="428"/>
      <c r="N25" s="428"/>
      <c r="O25" s="428"/>
      <c r="P25" s="428"/>
      <c r="Q25" s="428"/>
      <c r="R25" s="428"/>
      <c r="S25" s="428"/>
      <c r="T25" s="428"/>
      <c r="U25" s="428"/>
      <c r="V25" s="428"/>
      <c r="W25" s="428"/>
      <c r="X25" s="428"/>
      <c r="Y25" s="428"/>
      <c r="Z25" s="26"/>
      <c r="AA25" s="234" t="s">
        <v>274</v>
      </c>
      <c r="AB25" s="234" t="s">
        <v>292</v>
      </c>
      <c r="AC25" s="234"/>
      <c r="AD25" s="234"/>
      <c r="AE25" s="234"/>
      <c r="AF25" s="234" t="s">
        <v>294</v>
      </c>
      <c r="AG25" s="234" t="s">
        <v>291</v>
      </c>
      <c r="AH25" s="234"/>
      <c r="AI25" s="234"/>
      <c r="AJ25" s="234"/>
      <c r="AK25" s="234"/>
      <c r="AL25" s="234"/>
      <c r="AM25" s="234"/>
      <c r="AN25" s="234"/>
      <c r="AO25" s="476">
        <v>2</v>
      </c>
      <c r="AP25" s="513"/>
      <c r="AQ25" s="477"/>
      <c r="AR25" s="21"/>
    </row>
    <row r="26" spans="2:44" s="14" customFormat="1" ht="15" customHeight="1" x14ac:dyDescent="0.15">
      <c r="B26" s="482">
        <v>10</v>
      </c>
      <c r="C26" s="483"/>
      <c r="D26" s="484" t="s">
        <v>316</v>
      </c>
      <c r="E26" s="485"/>
      <c r="F26" s="485"/>
      <c r="G26" s="485"/>
      <c r="H26" s="485"/>
      <c r="I26" s="485"/>
      <c r="J26" s="485"/>
      <c r="K26" s="485"/>
      <c r="L26" s="485"/>
      <c r="M26" s="485"/>
      <c r="N26" s="485"/>
      <c r="O26" s="485"/>
      <c r="P26" s="485"/>
      <c r="Q26" s="485"/>
      <c r="R26" s="485"/>
      <c r="S26" s="485"/>
      <c r="T26" s="485"/>
      <c r="U26" s="485"/>
      <c r="V26" s="485"/>
      <c r="W26" s="485"/>
      <c r="X26" s="485"/>
      <c r="Y26" s="486"/>
      <c r="Z26" s="24"/>
      <c r="AA26" s="448" t="s">
        <v>274</v>
      </c>
      <c r="AB26" s="448" t="s">
        <v>295</v>
      </c>
      <c r="AC26" s="448"/>
      <c r="AD26" s="236"/>
      <c r="AE26" s="236"/>
      <c r="AF26" s="448" t="s">
        <v>294</v>
      </c>
      <c r="AG26" s="448" t="s">
        <v>296</v>
      </c>
      <c r="AH26" s="448"/>
      <c r="AI26" s="236"/>
      <c r="AJ26" s="236"/>
      <c r="AK26" s="236"/>
      <c r="AL26" s="236"/>
      <c r="AM26" s="236"/>
      <c r="AN26" s="236"/>
      <c r="AO26" s="482">
        <v>1</v>
      </c>
      <c r="AP26" s="511"/>
      <c r="AQ26" s="483"/>
      <c r="AR26" s="21"/>
    </row>
    <row r="27" spans="2:44" s="14" customFormat="1" ht="15" customHeight="1" x14ac:dyDescent="0.15">
      <c r="B27" s="476"/>
      <c r="C27" s="477"/>
      <c r="D27" s="467"/>
      <c r="E27" s="468"/>
      <c r="F27" s="468"/>
      <c r="G27" s="468"/>
      <c r="H27" s="468"/>
      <c r="I27" s="468"/>
      <c r="J27" s="468"/>
      <c r="K27" s="468"/>
      <c r="L27" s="468"/>
      <c r="M27" s="468"/>
      <c r="N27" s="468"/>
      <c r="O27" s="468"/>
      <c r="P27" s="468"/>
      <c r="Q27" s="468"/>
      <c r="R27" s="468"/>
      <c r="S27" s="468"/>
      <c r="T27" s="468"/>
      <c r="U27" s="468"/>
      <c r="V27" s="468"/>
      <c r="W27" s="468"/>
      <c r="X27" s="468"/>
      <c r="Y27" s="487"/>
      <c r="Z27" s="23"/>
      <c r="AA27" s="431"/>
      <c r="AB27" s="431"/>
      <c r="AC27" s="431"/>
      <c r="AD27" s="235"/>
      <c r="AE27" s="235"/>
      <c r="AF27" s="431"/>
      <c r="AG27" s="431"/>
      <c r="AH27" s="431"/>
      <c r="AI27" s="235"/>
      <c r="AJ27" s="235"/>
      <c r="AK27" s="235"/>
      <c r="AL27" s="235"/>
      <c r="AM27" s="235"/>
      <c r="AN27" s="235"/>
      <c r="AO27" s="476"/>
      <c r="AP27" s="513"/>
      <c r="AQ27" s="477"/>
      <c r="AR27" s="21"/>
    </row>
    <row r="28" spans="2:44" s="14" customFormat="1" ht="15" customHeight="1" x14ac:dyDescent="0.15">
      <c r="B28" s="482">
        <v>11</v>
      </c>
      <c r="C28" s="483"/>
      <c r="D28" s="484" t="s">
        <v>249</v>
      </c>
      <c r="E28" s="485"/>
      <c r="F28" s="485"/>
      <c r="G28" s="485"/>
      <c r="H28" s="485"/>
      <c r="I28" s="485"/>
      <c r="J28" s="485"/>
      <c r="K28" s="485"/>
      <c r="L28" s="485"/>
      <c r="M28" s="485"/>
      <c r="N28" s="485"/>
      <c r="O28" s="485"/>
      <c r="P28" s="485"/>
      <c r="Q28" s="485"/>
      <c r="R28" s="485"/>
      <c r="S28" s="485"/>
      <c r="T28" s="485"/>
      <c r="U28" s="485"/>
      <c r="V28" s="485"/>
      <c r="W28" s="485"/>
      <c r="X28" s="485"/>
      <c r="Y28" s="486"/>
      <c r="Z28" s="24"/>
      <c r="AA28" s="448" t="s">
        <v>274</v>
      </c>
      <c r="AB28" s="448" t="s">
        <v>295</v>
      </c>
      <c r="AC28" s="448"/>
      <c r="AD28" s="236"/>
      <c r="AE28" s="236"/>
      <c r="AF28" s="448" t="s">
        <v>294</v>
      </c>
      <c r="AG28" s="448" t="s">
        <v>296</v>
      </c>
      <c r="AH28" s="448"/>
      <c r="AI28" s="236"/>
      <c r="AJ28" s="236"/>
      <c r="AK28" s="236"/>
      <c r="AL28" s="236"/>
      <c r="AM28" s="236"/>
      <c r="AN28" s="236"/>
      <c r="AO28" s="482">
        <v>1</v>
      </c>
      <c r="AP28" s="511"/>
      <c r="AQ28" s="483"/>
      <c r="AR28" s="21"/>
    </row>
    <row r="29" spans="2:44" s="14" customFormat="1" ht="15" customHeight="1" x14ac:dyDescent="0.15">
      <c r="B29" s="476"/>
      <c r="C29" s="477"/>
      <c r="D29" s="467"/>
      <c r="E29" s="468"/>
      <c r="F29" s="468"/>
      <c r="G29" s="468"/>
      <c r="H29" s="468"/>
      <c r="I29" s="468"/>
      <c r="J29" s="468"/>
      <c r="K29" s="468"/>
      <c r="L29" s="468"/>
      <c r="M29" s="468"/>
      <c r="N29" s="468"/>
      <c r="O29" s="468"/>
      <c r="P29" s="468"/>
      <c r="Q29" s="468"/>
      <c r="R29" s="468"/>
      <c r="S29" s="468"/>
      <c r="T29" s="468"/>
      <c r="U29" s="468"/>
      <c r="V29" s="468"/>
      <c r="W29" s="468"/>
      <c r="X29" s="468"/>
      <c r="Y29" s="487"/>
      <c r="Z29" s="23"/>
      <c r="AA29" s="431"/>
      <c r="AB29" s="431"/>
      <c r="AC29" s="431"/>
      <c r="AD29" s="235"/>
      <c r="AE29" s="235"/>
      <c r="AF29" s="431"/>
      <c r="AG29" s="431"/>
      <c r="AH29" s="431"/>
      <c r="AI29" s="235"/>
      <c r="AJ29" s="235"/>
      <c r="AK29" s="235"/>
      <c r="AL29" s="235"/>
      <c r="AM29" s="235"/>
      <c r="AN29" s="235"/>
      <c r="AO29" s="476"/>
      <c r="AP29" s="513"/>
      <c r="AQ29" s="477"/>
      <c r="AR29" s="21"/>
    </row>
    <row r="30" spans="2:44" s="14" customFormat="1" ht="15" customHeight="1" x14ac:dyDescent="0.15">
      <c r="B30" s="474">
        <v>12</v>
      </c>
      <c r="C30" s="475"/>
      <c r="D30" s="465" t="s">
        <v>250</v>
      </c>
      <c r="E30" s="466"/>
      <c r="F30" s="466"/>
      <c r="G30" s="466"/>
      <c r="H30" s="466"/>
      <c r="I30" s="466"/>
      <c r="J30" s="466"/>
      <c r="K30" s="466"/>
      <c r="L30" s="466"/>
      <c r="M30" s="466"/>
      <c r="N30" s="466"/>
      <c r="O30" s="466"/>
      <c r="P30" s="466"/>
      <c r="Q30" s="466"/>
      <c r="R30" s="466"/>
      <c r="S30" s="466"/>
      <c r="T30" s="466"/>
      <c r="U30" s="466"/>
      <c r="V30" s="466"/>
      <c r="W30" s="466"/>
      <c r="X30" s="466"/>
      <c r="Y30" s="466"/>
      <c r="Z30" s="17"/>
      <c r="AA30" s="18" t="s">
        <v>274</v>
      </c>
      <c r="AB30" s="18" t="s">
        <v>295</v>
      </c>
      <c r="AC30" s="18"/>
      <c r="AD30" s="18"/>
      <c r="AE30" s="18"/>
      <c r="AF30" s="18" t="s">
        <v>294</v>
      </c>
      <c r="AG30" s="18" t="s">
        <v>296</v>
      </c>
      <c r="AH30" s="18"/>
      <c r="AI30" s="18"/>
      <c r="AJ30" s="18"/>
      <c r="AK30" s="18"/>
      <c r="AL30" s="18"/>
      <c r="AM30" s="18"/>
      <c r="AN30" s="18"/>
      <c r="AO30" s="474">
        <v>2</v>
      </c>
      <c r="AP30" s="510"/>
      <c r="AQ30" s="475"/>
      <c r="AR30" s="21"/>
    </row>
    <row r="31" spans="2:44" s="14" customFormat="1" ht="15" customHeight="1" x14ac:dyDescent="0.15">
      <c r="B31" s="482">
        <v>13</v>
      </c>
      <c r="C31" s="483"/>
      <c r="D31" s="484" t="s">
        <v>251</v>
      </c>
      <c r="E31" s="485"/>
      <c r="F31" s="485"/>
      <c r="G31" s="485"/>
      <c r="H31" s="485"/>
      <c r="I31" s="485"/>
      <c r="J31" s="485"/>
      <c r="K31" s="485"/>
      <c r="L31" s="485"/>
      <c r="M31" s="485"/>
      <c r="N31" s="485"/>
      <c r="O31" s="485"/>
      <c r="P31" s="485"/>
      <c r="Q31" s="485"/>
      <c r="R31" s="485"/>
      <c r="S31" s="485"/>
      <c r="T31" s="485"/>
      <c r="U31" s="485"/>
      <c r="V31" s="485"/>
      <c r="W31" s="485"/>
      <c r="X31" s="485"/>
      <c r="Y31" s="485"/>
      <c r="Z31" s="34"/>
      <c r="AA31" s="236" t="s">
        <v>274</v>
      </c>
      <c r="AB31" s="236" t="s">
        <v>297</v>
      </c>
      <c r="AC31" s="238"/>
      <c r="AD31" s="238"/>
      <c r="AE31" s="238"/>
      <c r="AF31" s="238"/>
      <c r="AG31" s="238"/>
      <c r="AH31" s="238"/>
      <c r="AI31" s="238"/>
      <c r="AJ31" s="238"/>
      <c r="AK31" s="238"/>
      <c r="AL31" s="238"/>
      <c r="AM31" s="238"/>
      <c r="AN31" s="238"/>
      <c r="AO31" s="514">
        <v>1</v>
      </c>
      <c r="AP31" s="515"/>
      <c r="AQ31" s="516"/>
      <c r="AR31" s="29"/>
    </row>
    <row r="32" spans="2:44" s="14" customFormat="1" ht="15" customHeight="1" x14ac:dyDescent="0.15">
      <c r="B32" s="457"/>
      <c r="C32" s="458"/>
      <c r="D32" s="469"/>
      <c r="E32" s="428"/>
      <c r="F32" s="428"/>
      <c r="G32" s="428"/>
      <c r="H32" s="428"/>
      <c r="I32" s="428"/>
      <c r="J32" s="428"/>
      <c r="K32" s="428"/>
      <c r="L32" s="428"/>
      <c r="M32" s="428"/>
      <c r="N32" s="428"/>
      <c r="O32" s="428"/>
      <c r="P32" s="428"/>
      <c r="Q32" s="428"/>
      <c r="R32" s="428"/>
      <c r="S32" s="428"/>
      <c r="T32" s="428"/>
      <c r="U32" s="428"/>
      <c r="V32" s="428"/>
      <c r="W32" s="428"/>
      <c r="X32" s="428"/>
      <c r="Y32" s="428"/>
      <c r="Z32" s="36"/>
      <c r="AA32" s="430" t="s">
        <v>294</v>
      </c>
      <c r="AB32" s="428" t="s">
        <v>314</v>
      </c>
      <c r="AC32" s="428"/>
      <c r="AD32" s="428"/>
      <c r="AE32" s="428"/>
      <c r="AF32" s="428"/>
      <c r="AG32" s="428"/>
      <c r="AH32" s="428"/>
      <c r="AI32" s="428"/>
      <c r="AJ32" s="428"/>
      <c r="AK32" s="428"/>
      <c r="AL32" s="428"/>
      <c r="AM32" s="428"/>
      <c r="AN32" s="429"/>
      <c r="AO32" s="517"/>
      <c r="AP32" s="518"/>
      <c r="AQ32" s="519"/>
      <c r="AR32" s="29"/>
    </row>
    <row r="33" spans="2:44" s="14" customFormat="1" ht="15" customHeight="1" x14ac:dyDescent="0.15">
      <c r="B33" s="457"/>
      <c r="C33" s="458"/>
      <c r="D33" s="469"/>
      <c r="E33" s="428"/>
      <c r="F33" s="428"/>
      <c r="G33" s="428"/>
      <c r="H33" s="428"/>
      <c r="I33" s="428"/>
      <c r="J33" s="428"/>
      <c r="K33" s="428"/>
      <c r="L33" s="428"/>
      <c r="M33" s="428"/>
      <c r="N33" s="428"/>
      <c r="O33" s="428"/>
      <c r="P33" s="428"/>
      <c r="Q33" s="428"/>
      <c r="R33" s="428"/>
      <c r="S33" s="428"/>
      <c r="T33" s="428"/>
      <c r="U33" s="428"/>
      <c r="V33" s="428"/>
      <c r="W33" s="428"/>
      <c r="X33" s="428"/>
      <c r="Y33" s="428"/>
      <c r="Z33" s="37"/>
      <c r="AA33" s="430"/>
      <c r="AB33" s="428"/>
      <c r="AC33" s="428"/>
      <c r="AD33" s="428"/>
      <c r="AE33" s="428"/>
      <c r="AF33" s="428"/>
      <c r="AG33" s="428"/>
      <c r="AH33" s="428"/>
      <c r="AI33" s="428"/>
      <c r="AJ33" s="428"/>
      <c r="AK33" s="428"/>
      <c r="AL33" s="428"/>
      <c r="AM33" s="428"/>
      <c r="AN33" s="429"/>
      <c r="AO33" s="517"/>
      <c r="AP33" s="518"/>
      <c r="AQ33" s="519"/>
      <c r="AR33" s="29"/>
    </row>
    <row r="34" spans="2:44" s="14" customFormat="1" ht="15" customHeight="1" x14ac:dyDescent="0.15">
      <c r="B34" s="476"/>
      <c r="C34" s="477"/>
      <c r="D34" s="467"/>
      <c r="E34" s="468"/>
      <c r="F34" s="468"/>
      <c r="G34" s="468"/>
      <c r="H34" s="468"/>
      <c r="I34" s="468"/>
      <c r="J34" s="468"/>
      <c r="K34" s="468"/>
      <c r="L34" s="468"/>
      <c r="M34" s="468"/>
      <c r="N34" s="468"/>
      <c r="O34" s="468"/>
      <c r="P34" s="468"/>
      <c r="Q34" s="468"/>
      <c r="R34" s="468"/>
      <c r="S34" s="468"/>
      <c r="T34" s="468"/>
      <c r="U34" s="468"/>
      <c r="V34" s="468"/>
      <c r="W34" s="468"/>
      <c r="X34" s="468"/>
      <c r="Y34" s="468"/>
      <c r="Z34" s="31"/>
      <c r="AA34" s="235" t="s">
        <v>258</v>
      </c>
      <c r="AB34" s="235" t="s">
        <v>298</v>
      </c>
      <c r="AC34" s="237"/>
      <c r="AD34" s="237"/>
      <c r="AE34" s="237"/>
      <c r="AF34" s="237"/>
      <c r="AG34" s="237"/>
      <c r="AH34" s="237"/>
      <c r="AI34" s="237"/>
      <c r="AJ34" s="237"/>
      <c r="AK34" s="237"/>
      <c r="AL34" s="237"/>
      <c r="AM34" s="237"/>
      <c r="AN34" s="237"/>
      <c r="AO34" s="520"/>
      <c r="AP34" s="521"/>
      <c r="AQ34" s="522"/>
      <c r="AR34" s="29"/>
    </row>
    <row r="35" spans="2:44" s="14" customFormat="1" ht="15" customHeight="1" x14ac:dyDescent="0.15">
      <c r="B35" s="457">
        <v>14</v>
      </c>
      <c r="C35" s="458"/>
      <c r="D35" s="469" t="s">
        <v>252</v>
      </c>
      <c r="E35" s="428"/>
      <c r="F35" s="428"/>
      <c r="G35" s="428"/>
      <c r="H35" s="428"/>
      <c r="I35" s="428"/>
      <c r="J35" s="428"/>
      <c r="K35" s="428"/>
      <c r="L35" s="428"/>
      <c r="M35" s="428"/>
      <c r="N35" s="428"/>
      <c r="O35" s="428"/>
      <c r="P35" s="428"/>
      <c r="Q35" s="428"/>
      <c r="R35" s="428"/>
      <c r="S35" s="428"/>
      <c r="T35" s="428"/>
      <c r="U35" s="428"/>
      <c r="V35" s="428"/>
      <c r="W35" s="428"/>
      <c r="X35" s="428"/>
      <c r="Y35" s="428"/>
      <c r="Z35" s="36"/>
      <c r="AA35" s="234" t="s">
        <v>274</v>
      </c>
      <c r="AB35" s="234" t="s">
        <v>299</v>
      </c>
      <c r="AC35" s="234"/>
      <c r="AD35" s="234"/>
      <c r="AE35" s="234"/>
      <c r="AF35" s="234" t="s">
        <v>294</v>
      </c>
      <c r="AG35" s="234" t="s">
        <v>300</v>
      </c>
      <c r="AH35" s="234"/>
      <c r="AI35" s="234"/>
      <c r="AJ35" s="234"/>
      <c r="AK35" s="234"/>
      <c r="AL35" s="234"/>
      <c r="AM35" s="234"/>
      <c r="AN35" s="234"/>
      <c r="AO35" s="482">
        <v>2</v>
      </c>
      <c r="AP35" s="511"/>
      <c r="AQ35" s="483"/>
      <c r="AR35" s="29"/>
    </row>
    <row r="36" spans="2:44" s="14" customFormat="1" ht="15" customHeight="1" x14ac:dyDescent="0.15">
      <c r="B36" s="457"/>
      <c r="C36" s="458"/>
      <c r="D36" s="469"/>
      <c r="E36" s="428"/>
      <c r="F36" s="428"/>
      <c r="G36" s="428"/>
      <c r="H36" s="428"/>
      <c r="I36" s="428"/>
      <c r="J36" s="428"/>
      <c r="K36" s="428"/>
      <c r="L36" s="428"/>
      <c r="M36" s="428"/>
      <c r="N36" s="428"/>
      <c r="O36" s="428"/>
      <c r="P36" s="428"/>
      <c r="Q36" s="428"/>
      <c r="R36" s="428"/>
      <c r="S36" s="428"/>
      <c r="T36" s="428"/>
      <c r="U36" s="428"/>
      <c r="V36" s="428"/>
      <c r="W36" s="428"/>
      <c r="X36" s="428"/>
      <c r="Y36" s="428"/>
      <c r="Z36" s="38"/>
      <c r="AA36" s="234" t="s">
        <v>258</v>
      </c>
      <c r="AB36" s="234" t="s">
        <v>301</v>
      </c>
      <c r="AC36" s="234"/>
      <c r="AD36" s="234"/>
      <c r="AE36" s="234"/>
      <c r="AF36" s="234"/>
      <c r="AG36" s="234"/>
      <c r="AH36" s="234"/>
      <c r="AI36" s="234"/>
      <c r="AJ36" s="234"/>
      <c r="AK36" s="234"/>
      <c r="AL36" s="234"/>
      <c r="AM36" s="234"/>
      <c r="AN36" s="234"/>
      <c r="AO36" s="476"/>
      <c r="AP36" s="513"/>
      <c r="AQ36" s="477"/>
      <c r="AR36" s="29"/>
    </row>
    <row r="37" spans="2:44" s="14" customFormat="1" ht="15" customHeight="1" x14ac:dyDescent="0.15">
      <c r="B37" s="474">
        <v>15</v>
      </c>
      <c r="C37" s="475"/>
      <c r="D37" s="465" t="s">
        <v>253</v>
      </c>
      <c r="E37" s="466"/>
      <c r="F37" s="466"/>
      <c r="G37" s="466"/>
      <c r="H37" s="466"/>
      <c r="I37" s="466"/>
      <c r="J37" s="466"/>
      <c r="K37" s="466"/>
      <c r="L37" s="466"/>
      <c r="M37" s="466"/>
      <c r="N37" s="466"/>
      <c r="O37" s="466"/>
      <c r="P37" s="466"/>
      <c r="Q37" s="466"/>
      <c r="R37" s="466"/>
      <c r="S37" s="466"/>
      <c r="T37" s="466"/>
      <c r="U37" s="466"/>
      <c r="V37" s="466"/>
      <c r="W37" s="466"/>
      <c r="X37" s="466"/>
      <c r="Y37" s="466"/>
      <c r="Z37" s="17"/>
      <c r="AA37" s="18" t="s">
        <v>274</v>
      </c>
      <c r="AB37" s="18" t="s">
        <v>295</v>
      </c>
      <c r="AC37" s="18"/>
      <c r="AD37" s="18"/>
      <c r="AE37" s="18"/>
      <c r="AF37" s="18" t="s">
        <v>294</v>
      </c>
      <c r="AG37" s="18" t="s">
        <v>296</v>
      </c>
      <c r="AH37" s="18"/>
      <c r="AI37" s="18"/>
      <c r="AJ37" s="18"/>
      <c r="AK37" s="18"/>
      <c r="AL37" s="18"/>
      <c r="AM37" s="18"/>
      <c r="AN37" s="18"/>
      <c r="AO37" s="474">
        <v>2</v>
      </c>
      <c r="AP37" s="510"/>
      <c r="AQ37" s="475"/>
      <c r="AR37" s="21"/>
    </row>
    <row r="38" spans="2:44" s="14" customFormat="1" ht="15" customHeight="1" x14ac:dyDescent="0.15">
      <c r="B38" s="482">
        <v>16</v>
      </c>
      <c r="C38" s="483"/>
      <c r="D38" s="484" t="s">
        <v>254</v>
      </c>
      <c r="E38" s="485"/>
      <c r="F38" s="485"/>
      <c r="G38" s="485"/>
      <c r="H38" s="485"/>
      <c r="I38" s="485"/>
      <c r="J38" s="485"/>
      <c r="K38" s="485"/>
      <c r="L38" s="485"/>
      <c r="M38" s="485"/>
      <c r="N38" s="485"/>
      <c r="O38" s="485"/>
      <c r="P38" s="485"/>
      <c r="Q38" s="485"/>
      <c r="R38" s="485"/>
      <c r="S38" s="485"/>
      <c r="T38" s="485"/>
      <c r="U38" s="485"/>
      <c r="V38" s="485"/>
      <c r="W38" s="485"/>
      <c r="X38" s="485"/>
      <c r="Y38" s="485"/>
      <c r="Z38" s="34"/>
      <c r="AA38" s="236" t="s">
        <v>274</v>
      </c>
      <c r="AB38" s="236" t="s">
        <v>302</v>
      </c>
      <c r="AC38" s="236"/>
      <c r="AD38" s="236"/>
      <c r="AE38" s="236"/>
      <c r="AF38" s="236" t="s">
        <v>294</v>
      </c>
      <c r="AG38" s="236" t="s">
        <v>303</v>
      </c>
      <c r="AH38" s="236"/>
      <c r="AI38" s="236"/>
      <c r="AJ38" s="236"/>
      <c r="AK38" s="236"/>
      <c r="AL38" s="236"/>
      <c r="AM38" s="236"/>
      <c r="AN38" s="236"/>
      <c r="AO38" s="482">
        <v>2</v>
      </c>
      <c r="AP38" s="511"/>
      <c r="AQ38" s="483"/>
      <c r="AR38" s="21"/>
    </row>
    <row r="39" spans="2:44" s="14" customFormat="1" ht="15" customHeight="1" x14ac:dyDescent="0.15">
      <c r="B39" s="476"/>
      <c r="C39" s="477"/>
      <c r="D39" s="467"/>
      <c r="E39" s="468"/>
      <c r="F39" s="468"/>
      <c r="G39" s="468"/>
      <c r="H39" s="468"/>
      <c r="I39" s="468"/>
      <c r="J39" s="468"/>
      <c r="K39" s="468"/>
      <c r="L39" s="468"/>
      <c r="M39" s="468"/>
      <c r="N39" s="468"/>
      <c r="O39" s="468"/>
      <c r="P39" s="468"/>
      <c r="Q39" s="468"/>
      <c r="R39" s="468"/>
      <c r="S39" s="468"/>
      <c r="T39" s="468"/>
      <c r="U39" s="468"/>
      <c r="V39" s="468"/>
      <c r="W39" s="468"/>
      <c r="X39" s="468"/>
      <c r="Y39" s="468"/>
      <c r="Z39" s="31"/>
      <c r="AA39" s="235" t="s">
        <v>258</v>
      </c>
      <c r="AB39" s="235" t="s">
        <v>304</v>
      </c>
      <c r="AC39" s="235"/>
      <c r="AD39" s="235"/>
      <c r="AE39" s="235"/>
      <c r="AF39" s="235"/>
      <c r="AG39" s="235"/>
      <c r="AH39" s="235"/>
      <c r="AI39" s="235"/>
      <c r="AJ39" s="235"/>
      <c r="AK39" s="235"/>
      <c r="AL39" s="235"/>
      <c r="AM39" s="235"/>
      <c r="AN39" s="235"/>
      <c r="AO39" s="476"/>
      <c r="AP39" s="513"/>
      <c r="AQ39" s="477"/>
      <c r="AR39" s="21"/>
    </row>
    <row r="40" spans="2:44" s="14" customFormat="1" ht="15" customHeight="1" x14ac:dyDescent="0.15">
      <c r="B40" s="474">
        <v>17</v>
      </c>
      <c r="C40" s="475"/>
      <c r="D40" s="465" t="s">
        <v>256</v>
      </c>
      <c r="E40" s="466"/>
      <c r="F40" s="466"/>
      <c r="G40" s="466"/>
      <c r="H40" s="466"/>
      <c r="I40" s="466"/>
      <c r="J40" s="466"/>
      <c r="K40" s="466"/>
      <c r="L40" s="466"/>
      <c r="M40" s="466"/>
      <c r="N40" s="466"/>
      <c r="O40" s="466"/>
      <c r="P40" s="466"/>
      <c r="Q40" s="466"/>
      <c r="R40" s="466"/>
      <c r="S40" s="466"/>
      <c r="T40" s="466"/>
      <c r="U40" s="466"/>
      <c r="V40" s="466"/>
      <c r="W40" s="466"/>
      <c r="X40" s="466"/>
      <c r="Y40" s="466"/>
      <c r="Z40" s="17"/>
      <c r="AA40" s="18" t="s">
        <v>274</v>
      </c>
      <c r="AB40" s="18" t="s">
        <v>292</v>
      </c>
      <c r="AC40" s="18"/>
      <c r="AD40" s="18"/>
      <c r="AE40" s="18"/>
      <c r="AF40" s="18" t="s">
        <v>294</v>
      </c>
      <c r="AG40" s="18" t="s">
        <v>291</v>
      </c>
      <c r="AH40" s="18"/>
      <c r="AI40" s="18"/>
      <c r="AJ40" s="18"/>
      <c r="AK40" s="18"/>
      <c r="AL40" s="18"/>
      <c r="AM40" s="18"/>
      <c r="AN40" s="18"/>
      <c r="AO40" s="474">
        <v>2</v>
      </c>
      <c r="AP40" s="510"/>
      <c r="AQ40" s="475"/>
      <c r="AR40" s="21"/>
    </row>
    <row r="41" spans="2:44" s="14" customFormat="1" ht="15" customHeight="1" x14ac:dyDescent="0.15">
      <c r="B41" s="482">
        <v>18</v>
      </c>
      <c r="C41" s="483"/>
      <c r="D41" s="484" t="s">
        <v>326</v>
      </c>
      <c r="E41" s="485"/>
      <c r="F41" s="485"/>
      <c r="G41" s="485"/>
      <c r="H41" s="485"/>
      <c r="I41" s="485"/>
      <c r="J41" s="485"/>
      <c r="K41" s="485"/>
      <c r="L41" s="485"/>
      <c r="M41" s="485"/>
      <c r="N41" s="485"/>
      <c r="O41" s="485"/>
      <c r="P41" s="485"/>
      <c r="Q41" s="485"/>
      <c r="R41" s="485"/>
      <c r="S41" s="485"/>
      <c r="T41" s="485"/>
      <c r="U41" s="485"/>
      <c r="V41" s="485"/>
      <c r="W41" s="485"/>
      <c r="X41" s="485"/>
      <c r="Y41" s="485"/>
      <c r="Z41" s="34"/>
      <c r="AA41" s="236" t="s">
        <v>274</v>
      </c>
      <c r="AB41" s="236" t="s">
        <v>255</v>
      </c>
      <c r="AC41" s="236"/>
      <c r="AD41" s="236"/>
      <c r="AE41" s="236"/>
      <c r="AF41" s="236" t="s">
        <v>294</v>
      </c>
      <c r="AG41" s="236" t="s">
        <v>257</v>
      </c>
      <c r="AH41" s="236"/>
      <c r="AI41" s="236"/>
      <c r="AJ41" s="236"/>
      <c r="AK41" s="236"/>
      <c r="AL41" s="236"/>
      <c r="AM41" s="236"/>
      <c r="AN41" s="236"/>
      <c r="AO41" s="482">
        <v>3</v>
      </c>
      <c r="AP41" s="511"/>
      <c r="AQ41" s="483"/>
      <c r="AR41" s="21"/>
    </row>
    <row r="42" spans="2:44" s="14" customFormat="1" ht="15" customHeight="1" x14ac:dyDescent="0.15">
      <c r="B42" s="457"/>
      <c r="C42" s="458"/>
      <c r="D42" s="469"/>
      <c r="E42" s="428"/>
      <c r="F42" s="428"/>
      <c r="G42" s="428"/>
      <c r="H42" s="428"/>
      <c r="I42" s="428"/>
      <c r="J42" s="428"/>
      <c r="K42" s="428"/>
      <c r="L42" s="428"/>
      <c r="M42" s="428"/>
      <c r="N42" s="428"/>
      <c r="O42" s="428"/>
      <c r="P42" s="428"/>
      <c r="Q42" s="428"/>
      <c r="R42" s="428"/>
      <c r="S42" s="428"/>
      <c r="T42" s="428"/>
      <c r="U42" s="428"/>
      <c r="V42" s="428"/>
      <c r="W42" s="428"/>
      <c r="X42" s="428"/>
      <c r="Y42" s="428"/>
      <c r="Z42" s="39"/>
      <c r="AA42" s="234" t="s">
        <v>258</v>
      </c>
      <c r="AB42" s="234" t="s">
        <v>259</v>
      </c>
      <c r="AC42" s="234"/>
      <c r="AD42" s="234"/>
      <c r="AE42" s="234"/>
      <c r="AF42" s="234" t="s">
        <v>260</v>
      </c>
      <c r="AG42" s="234" t="s">
        <v>261</v>
      </c>
      <c r="AH42" s="234"/>
      <c r="AI42" s="234"/>
      <c r="AJ42" s="234"/>
      <c r="AK42" s="234"/>
      <c r="AL42" s="234"/>
      <c r="AM42" s="234"/>
      <c r="AN42" s="234"/>
      <c r="AO42" s="457"/>
      <c r="AP42" s="512"/>
      <c r="AQ42" s="458"/>
      <c r="AR42" s="21"/>
    </row>
    <row r="43" spans="2:44" s="14" customFormat="1" ht="15" customHeight="1" x14ac:dyDescent="0.15">
      <c r="B43" s="457"/>
      <c r="C43" s="458"/>
      <c r="D43" s="469"/>
      <c r="E43" s="428"/>
      <c r="F43" s="428"/>
      <c r="G43" s="428"/>
      <c r="H43" s="428"/>
      <c r="I43" s="428"/>
      <c r="J43" s="428"/>
      <c r="K43" s="428"/>
      <c r="L43" s="428"/>
      <c r="M43" s="428"/>
      <c r="N43" s="428"/>
      <c r="O43" s="428"/>
      <c r="P43" s="428"/>
      <c r="Q43" s="428"/>
      <c r="R43" s="428"/>
      <c r="S43" s="428"/>
      <c r="T43" s="428"/>
      <c r="U43" s="428"/>
      <c r="V43" s="428"/>
      <c r="W43" s="428"/>
      <c r="X43" s="428"/>
      <c r="Y43" s="428"/>
      <c r="Z43" s="39"/>
      <c r="AA43" s="234" t="s">
        <v>262</v>
      </c>
      <c r="AB43" s="234" t="s">
        <v>263</v>
      </c>
      <c r="AC43" s="234"/>
      <c r="AD43" s="234"/>
      <c r="AE43" s="234"/>
      <c r="AF43" s="234" t="s">
        <v>264</v>
      </c>
      <c r="AG43" s="234" t="s">
        <v>265</v>
      </c>
      <c r="AH43" s="234"/>
      <c r="AI43" s="234"/>
      <c r="AJ43" s="234"/>
      <c r="AK43" s="234"/>
      <c r="AL43" s="234"/>
      <c r="AM43" s="234"/>
      <c r="AN43" s="234"/>
      <c r="AO43" s="457"/>
      <c r="AP43" s="512"/>
      <c r="AQ43" s="458"/>
      <c r="AR43" s="21"/>
    </row>
    <row r="44" spans="2:44" s="14" customFormat="1" ht="15" customHeight="1" x14ac:dyDescent="0.15">
      <c r="B44" s="476"/>
      <c r="C44" s="477"/>
      <c r="D44" s="467"/>
      <c r="E44" s="468"/>
      <c r="F44" s="468"/>
      <c r="G44" s="468"/>
      <c r="H44" s="468"/>
      <c r="I44" s="468"/>
      <c r="J44" s="468"/>
      <c r="K44" s="468"/>
      <c r="L44" s="468"/>
      <c r="M44" s="468"/>
      <c r="N44" s="468"/>
      <c r="O44" s="468"/>
      <c r="P44" s="468"/>
      <c r="Q44" s="468"/>
      <c r="R44" s="468"/>
      <c r="S44" s="468"/>
      <c r="T44" s="468"/>
      <c r="U44" s="468"/>
      <c r="V44" s="468"/>
      <c r="W44" s="468"/>
      <c r="X44" s="468"/>
      <c r="Y44" s="468"/>
      <c r="Z44" s="31"/>
      <c r="AA44" s="235" t="s">
        <v>266</v>
      </c>
      <c r="AB44" s="235" t="s">
        <v>267</v>
      </c>
      <c r="AC44" s="235"/>
      <c r="AD44" s="235"/>
      <c r="AE44" s="235"/>
      <c r="AF44" s="235" t="s">
        <v>268</v>
      </c>
      <c r="AG44" s="235" t="s">
        <v>269</v>
      </c>
      <c r="AH44" s="237"/>
      <c r="AI44" s="237"/>
      <c r="AJ44" s="237"/>
      <c r="AK44" s="237"/>
      <c r="AL44" s="237"/>
      <c r="AM44" s="237"/>
      <c r="AN44" s="237"/>
      <c r="AO44" s="476"/>
      <c r="AP44" s="513"/>
      <c r="AQ44" s="477"/>
      <c r="AR44" s="21"/>
    </row>
    <row r="45" spans="2:44" s="14" customFormat="1" ht="18" customHeight="1" x14ac:dyDescent="0.15">
      <c r="B45" s="482">
        <v>19</v>
      </c>
      <c r="C45" s="483"/>
      <c r="D45" s="484" t="s">
        <v>311</v>
      </c>
      <c r="E45" s="485"/>
      <c r="F45" s="485"/>
      <c r="G45" s="485"/>
      <c r="H45" s="485"/>
      <c r="I45" s="485"/>
      <c r="J45" s="485"/>
      <c r="K45" s="485"/>
      <c r="L45" s="485"/>
      <c r="M45" s="485"/>
      <c r="N45" s="485"/>
      <c r="O45" s="485"/>
      <c r="P45" s="485"/>
      <c r="Q45" s="485"/>
      <c r="R45" s="485"/>
      <c r="S45" s="485"/>
      <c r="T45" s="485"/>
      <c r="U45" s="485"/>
      <c r="V45" s="485"/>
      <c r="W45" s="485"/>
      <c r="X45" s="485"/>
      <c r="Y45" s="486"/>
      <c r="Z45" s="48"/>
      <c r="AA45" s="49" t="s">
        <v>320</v>
      </c>
      <c r="AB45" s="49" t="s">
        <v>321</v>
      </c>
      <c r="AC45" s="49"/>
      <c r="AD45" s="49"/>
      <c r="AE45" s="49"/>
      <c r="AF45" s="49" t="s">
        <v>322</v>
      </c>
      <c r="AG45" s="49" t="s">
        <v>323</v>
      </c>
      <c r="AH45" s="49"/>
      <c r="AI45" s="49"/>
      <c r="AJ45" s="49"/>
      <c r="AK45" s="49"/>
      <c r="AL45" s="49"/>
      <c r="AM45" s="49"/>
      <c r="AN45" s="49"/>
      <c r="AO45" s="457">
        <v>2</v>
      </c>
      <c r="AP45" s="512"/>
      <c r="AQ45" s="458"/>
      <c r="AR45" s="21"/>
    </row>
    <row r="46" spans="2:44" s="14" customFormat="1" ht="18" customHeight="1" x14ac:dyDescent="0.15">
      <c r="B46" s="457"/>
      <c r="C46" s="458"/>
      <c r="D46" s="469"/>
      <c r="E46" s="428"/>
      <c r="F46" s="428"/>
      <c r="G46" s="428"/>
      <c r="H46" s="428"/>
      <c r="I46" s="428"/>
      <c r="J46" s="428"/>
      <c r="K46" s="428"/>
      <c r="L46" s="428"/>
      <c r="M46" s="428"/>
      <c r="N46" s="428"/>
      <c r="O46" s="428"/>
      <c r="P46" s="428"/>
      <c r="Q46" s="428"/>
      <c r="R46" s="428"/>
      <c r="S46" s="428"/>
      <c r="T46" s="428"/>
      <c r="U46" s="428"/>
      <c r="V46" s="428"/>
      <c r="W46" s="428"/>
      <c r="X46" s="428"/>
      <c r="Y46" s="429"/>
      <c r="Z46" s="30"/>
      <c r="AA46" s="234" t="s">
        <v>258</v>
      </c>
      <c r="AB46" s="234" t="s">
        <v>270</v>
      </c>
      <c r="AC46" s="234"/>
      <c r="AD46" s="234"/>
      <c r="AE46" s="234"/>
      <c r="AF46" s="234" t="s">
        <v>260</v>
      </c>
      <c r="AG46" s="234" t="s">
        <v>271</v>
      </c>
      <c r="AH46" s="234"/>
      <c r="AI46" s="234"/>
      <c r="AJ46" s="234"/>
      <c r="AK46" s="234"/>
      <c r="AL46" s="234"/>
      <c r="AM46" s="234"/>
      <c r="AN46" s="234"/>
      <c r="AO46" s="457"/>
      <c r="AP46" s="512"/>
      <c r="AQ46" s="458"/>
      <c r="AR46" s="21"/>
    </row>
    <row r="47" spans="2:44" s="14" customFormat="1" ht="18" customHeight="1" x14ac:dyDescent="0.15">
      <c r="B47" s="457"/>
      <c r="C47" s="458"/>
      <c r="D47" s="469"/>
      <c r="E47" s="428"/>
      <c r="F47" s="428"/>
      <c r="G47" s="428"/>
      <c r="H47" s="428"/>
      <c r="I47" s="428"/>
      <c r="J47" s="428"/>
      <c r="K47" s="428"/>
      <c r="L47" s="428"/>
      <c r="M47" s="428"/>
      <c r="N47" s="428"/>
      <c r="O47" s="428"/>
      <c r="P47" s="428"/>
      <c r="Q47" s="428"/>
      <c r="R47" s="428"/>
      <c r="S47" s="428"/>
      <c r="T47" s="428"/>
      <c r="U47" s="428"/>
      <c r="V47" s="428"/>
      <c r="W47" s="428"/>
      <c r="X47" s="428"/>
      <c r="Y47" s="429"/>
      <c r="Z47" s="50"/>
      <c r="AA47" s="51" t="s">
        <v>324</v>
      </c>
      <c r="AB47" s="51" t="s">
        <v>325</v>
      </c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457"/>
      <c r="AP47" s="512"/>
      <c r="AQ47" s="458"/>
      <c r="AR47" s="21"/>
    </row>
    <row r="48" spans="2:44" s="14" customFormat="1" ht="15" customHeight="1" x14ac:dyDescent="0.15">
      <c r="B48" s="474">
        <v>20</v>
      </c>
      <c r="C48" s="475"/>
      <c r="D48" s="465" t="s">
        <v>272</v>
      </c>
      <c r="E48" s="466"/>
      <c r="F48" s="466"/>
      <c r="G48" s="466"/>
      <c r="H48" s="466"/>
      <c r="I48" s="466"/>
      <c r="J48" s="466"/>
      <c r="K48" s="466"/>
      <c r="L48" s="466"/>
      <c r="M48" s="466"/>
      <c r="N48" s="466"/>
      <c r="O48" s="466"/>
      <c r="P48" s="466"/>
      <c r="Q48" s="466"/>
      <c r="R48" s="466"/>
      <c r="S48" s="466"/>
      <c r="T48" s="466"/>
      <c r="U48" s="466"/>
      <c r="V48" s="466"/>
      <c r="W48" s="466"/>
      <c r="X48" s="466"/>
      <c r="Y48" s="466"/>
      <c r="Z48" s="17"/>
      <c r="AA48" s="18" t="s">
        <v>274</v>
      </c>
      <c r="AB48" s="18" t="s">
        <v>292</v>
      </c>
      <c r="AC48" s="18"/>
      <c r="AD48" s="18"/>
      <c r="AE48" s="18"/>
      <c r="AF48" s="18" t="s">
        <v>294</v>
      </c>
      <c r="AG48" s="18" t="s">
        <v>291</v>
      </c>
      <c r="AH48" s="18"/>
      <c r="AI48" s="18"/>
      <c r="AJ48" s="18"/>
      <c r="AK48" s="18"/>
      <c r="AL48" s="18"/>
      <c r="AM48" s="18"/>
      <c r="AN48" s="18"/>
      <c r="AO48" s="474">
        <v>1</v>
      </c>
      <c r="AP48" s="510"/>
      <c r="AQ48" s="475"/>
      <c r="AR48" s="21"/>
    </row>
    <row r="49" spans="2:44" s="14" customFormat="1" ht="15" customHeight="1" x14ac:dyDescent="0.15">
      <c r="B49" s="482">
        <v>21</v>
      </c>
      <c r="C49" s="483"/>
      <c r="D49" s="484" t="s">
        <v>273</v>
      </c>
      <c r="E49" s="485"/>
      <c r="F49" s="485"/>
      <c r="G49" s="485"/>
      <c r="H49" s="485"/>
      <c r="I49" s="485"/>
      <c r="J49" s="485"/>
      <c r="K49" s="485"/>
      <c r="L49" s="485"/>
      <c r="M49" s="485"/>
      <c r="N49" s="485"/>
      <c r="O49" s="485"/>
      <c r="P49" s="485"/>
      <c r="Q49" s="485"/>
      <c r="R49" s="485"/>
      <c r="S49" s="485"/>
      <c r="T49" s="485"/>
      <c r="U49" s="485"/>
      <c r="V49" s="485"/>
      <c r="W49" s="485"/>
      <c r="X49" s="485"/>
      <c r="Y49" s="485"/>
      <c r="Z49" s="34"/>
      <c r="AA49" s="236" t="s">
        <v>274</v>
      </c>
      <c r="AB49" s="236" t="s">
        <v>275</v>
      </c>
      <c r="AC49" s="236"/>
      <c r="AD49" s="236"/>
      <c r="AE49" s="236"/>
      <c r="AF49" s="236"/>
      <c r="AG49" s="236"/>
      <c r="AH49" s="236"/>
      <c r="AI49" s="236"/>
      <c r="AJ49" s="236"/>
      <c r="AK49" s="236"/>
      <c r="AL49" s="236"/>
      <c r="AM49" s="236"/>
      <c r="AN49" s="40"/>
      <c r="AO49" s="482">
        <v>3</v>
      </c>
      <c r="AP49" s="511"/>
      <c r="AQ49" s="483"/>
      <c r="AR49" s="21"/>
    </row>
    <row r="50" spans="2:44" s="14" customFormat="1" ht="15" customHeight="1" x14ac:dyDescent="0.15">
      <c r="B50" s="457"/>
      <c r="C50" s="458"/>
      <c r="D50" s="469"/>
      <c r="E50" s="428"/>
      <c r="F50" s="428"/>
      <c r="G50" s="428"/>
      <c r="H50" s="428"/>
      <c r="I50" s="428"/>
      <c r="J50" s="428"/>
      <c r="K50" s="428"/>
      <c r="L50" s="428"/>
      <c r="M50" s="428"/>
      <c r="N50" s="428"/>
      <c r="O50" s="428"/>
      <c r="P50" s="428"/>
      <c r="Q50" s="428"/>
      <c r="R50" s="428"/>
      <c r="S50" s="428"/>
      <c r="T50" s="428"/>
      <c r="U50" s="428"/>
      <c r="V50" s="428"/>
      <c r="W50" s="428"/>
      <c r="X50" s="428"/>
      <c r="Y50" s="428"/>
      <c r="Z50" s="39"/>
      <c r="AA50" s="234" t="s">
        <v>294</v>
      </c>
      <c r="AB50" s="234" t="s">
        <v>305</v>
      </c>
      <c r="AC50" s="234"/>
      <c r="AD50" s="234"/>
      <c r="AE50" s="234"/>
      <c r="AF50" s="234"/>
      <c r="AG50" s="234"/>
      <c r="AH50" s="234"/>
      <c r="AI50" s="234"/>
      <c r="AJ50" s="234"/>
      <c r="AK50" s="234"/>
      <c r="AL50" s="234"/>
      <c r="AM50" s="234"/>
      <c r="AN50" s="42"/>
      <c r="AO50" s="457"/>
      <c r="AP50" s="512"/>
      <c r="AQ50" s="458"/>
      <c r="AR50" s="21"/>
    </row>
    <row r="51" spans="2:44" s="14" customFormat="1" ht="15" customHeight="1" x14ac:dyDescent="0.15">
      <c r="B51" s="457"/>
      <c r="C51" s="458"/>
      <c r="D51" s="469"/>
      <c r="E51" s="428"/>
      <c r="F51" s="428"/>
      <c r="G51" s="428"/>
      <c r="H51" s="428"/>
      <c r="I51" s="428"/>
      <c r="J51" s="428"/>
      <c r="K51" s="428"/>
      <c r="L51" s="428"/>
      <c r="M51" s="428"/>
      <c r="N51" s="428"/>
      <c r="O51" s="428"/>
      <c r="P51" s="428"/>
      <c r="Q51" s="428"/>
      <c r="R51" s="428"/>
      <c r="S51" s="428"/>
      <c r="T51" s="428"/>
      <c r="U51" s="428"/>
      <c r="V51" s="428"/>
      <c r="W51" s="428"/>
      <c r="X51" s="428"/>
      <c r="Y51" s="428"/>
      <c r="Z51" s="39"/>
      <c r="AA51" s="430" t="s">
        <v>258</v>
      </c>
      <c r="AB51" s="428" t="s">
        <v>315</v>
      </c>
      <c r="AC51" s="428"/>
      <c r="AD51" s="428"/>
      <c r="AE51" s="428"/>
      <c r="AF51" s="428"/>
      <c r="AG51" s="428"/>
      <c r="AH51" s="428"/>
      <c r="AI51" s="428"/>
      <c r="AJ51" s="428"/>
      <c r="AK51" s="428"/>
      <c r="AL51" s="428"/>
      <c r="AM51" s="428"/>
      <c r="AN51" s="429"/>
      <c r="AO51" s="457"/>
      <c r="AP51" s="512"/>
      <c r="AQ51" s="458"/>
      <c r="AR51" s="21"/>
    </row>
    <row r="52" spans="2:44" s="14" customFormat="1" ht="15" customHeight="1" x14ac:dyDescent="0.15">
      <c r="B52" s="457"/>
      <c r="C52" s="458"/>
      <c r="D52" s="469"/>
      <c r="E52" s="428"/>
      <c r="F52" s="428"/>
      <c r="G52" s="428"/>
      <c r="H52" s="428"/>
      <c r="I52" s="428"/>
      <c r="J52" s="428"/>
      <c r="K52" s="428"/>
      <c r="L52" s="428"/>
      <c r="M52" s="428"/>
      <c r="N52" s="428"/>
      <c r="O52" s="428"/>
      <c r="P52" s="428"/>
      <c r="Q52" s="428"/>
      <c r="R52" s="428"/>
      <c r="S52" s="428"/>
      <c r="T52" s="428"/>
      <c r="U52" s="428"/>
      <c r="V52" s="428"/>
      <c r="W52" s="428"/>
      <c r="X52" s="428"/>
      <c r="Y52" s="428"/>
      <c r="Z52" s="30"/>
      <c r="AA52" s="430"/>
      <c r="AB52" s="428"/>
      <c r="AC52" s="428"/>
      <c r="AD52" s="428"/>
      <c r="AE52" s="428"/>
      <c r="AF52" s="428"/>
      <c r="AG52" s="428"/>
      <c r="AH52" s="428"/>
      <c r="AI52" s="428"/>
      <c r="AJ52" s="428"/>
      <c r="AK52" s="428"/>
      <c r="AL52" s="428"/>
      <c r="AM52" s="428"/>
      <c r="AN52" s="429"/>
      <c r="AO52" s="457"/>
      <c r="AP52" s="512"/>
      <c r="AQ52" s="458"/>
      <c r="AR52" s="21"/>
    </row>
    <row r="53" spans="2:44" s="14" customFormat="1" ht="15" customHeight="1" x14ac:dyDescent="0.15">
      <c r="B53" s="457"/>
      <c r="C53" s="458"/>
      <c r="D53" s="469"/>
      <c r="E53" s="428"/>
      <c r="F53" s="428"/>
      <c r="G53" s="428"/>
      <c r="H53" s="428"/>
      <c r="I53" s="428"/>
      <c r="J53" s="428"/>
      <c r="K53" s="428"/>
      <c r="L53" s="428"/>
      <c r="M53" s="428"/>
      <c r="N53" s="428"/>
      <c r="O53" s="428"/>
      <c r="P53" s="428"/>
      <c r="Q53" s="428"/>
      <c r="R53" s="428"/>
      <c r="S53" s="428"/>
      <c r="T53" s="428"/>
      <c r="U53" s="428"/>
      <c r="V53" s="428"/>
      <c r="W53" s="428"/>
      <c r="X53" s="428"/>
      <c r="Y53" s="428"/>
      <c r="Z53" s="39"/>
      <c r="AA53" s="234" t="s">
        <v>260</v>
      </c>
      <c r="AB53" s="234" t="s">
        <v>306</v>
      </c>
      <c r="AC53" s="234"/>
      <c r="AD53" s="234"/>
      <c r="AE53" s="234"/>
      <c r="AF53" s="234"/>
      <c r="AG53" s="234"/>
      <c r="AH53" s="234"/>
      <c r="AI53" s="234"/>
      <c r="AJ53" s="234"/>
      <c r="AK53" s="234"/>
      <c r="AL53" s="234"/>
      <c r="AM53" s="234"/>
      <c r="AN53" s="42"/>
      <c r="AO53" s="457"/>
      <c r="AP53" s="512"/>
      <c r="AQ53" s="458"/>
      <c r="AR53" s="21"/>
    </row>
    <row r="54" spans="2:44" s="14" customFormat="1" ht="15" customHeight="1" x14ac:dyDescent="0.15">
      <c r="B54" s="476"/>
      <c r="C54" s="477"/>
      <c r="D54" s="467"/>
      <c r="E54" s="468"/>
      <c r="F54" s="468"/>
      <c r="G54" s="468"/>
      <c r="H54" s="468"/>
      <c r="I54" s="468"/>
      <c r="J54" s="468"/>
      <c r="K54" s="468"/>
      <c r="L54" s="468"/>
      <c r="M54" s="468"/>
      <c r="N54" s="468"/>
      <c r="O54" s="468"/>
      <c r="P54" s="468"/>
      <c r="Q54" s="468"/>
      <c r="R54" s="468"/>
      <c r="S54" s="468"/>
      <c r="T54" s="468"/>
      <c r="U54" s="468"/>
      <c r="V54" s="468"/>
      <c r="W54" s="468"/>
      <c r="X54" s="468"/>
      <c r="Y54" s="468"/>
      <c r="Z54" s="31"/>
      <c r="AA54" s="235" t="s">
        <v>262</v>
      </c>
      <c r="AB54" s="235" t="s">
        <v>307</v>
      </c>
      <c r="AC54" s="235"/>
      <c r="AD54" s="235"/>
      <c r="AE54" s="235"/>
      <c r="AF54" s="235"/>
      <c r="AG54" s="235"/>
      <c r="AH54" s="235"/>
      <c r="AI54" s="235"/>
      <c r="AJ54" s="235"/>
      <c r="AK54" s="235"/>
      <c r="AL54" s="235"/>
      <c r="AM54" s="235"/>
      <c r="AN54" s="41"/>
      <c r="AO54" s="476"/>
      <c r="AP54" s="513"/>
      <c r="AQ54" s="477"/>
      <c r="AR54" s="21"/>
    </row>
    <row r="55" spans="2:44" s="14" customFormat="1" ht="15" customHeight="1" x14ac:dyDescent="0.15">
      <c r="B55" s="482">
        <v>22</v>
      </c>
      <c r="C55" s="483"/>
      <c r="D55" s="484" t="s">
        <v>491</v>
      </c>
      <c r="E55" s="485"/>
      <c r="F55" s="485"/>
      <c r="G55" s="485"/>
      <c r="H55" s="485"/>
      <c r="I55" s="485"/>
      <c r="J55" s="485"/>
      <c r="K55" s="485"/>
      <c r="L55" s="485"/>
      <c r="M55" s="485"/>
      <c r="N55" s="485"/>
      <c r="O55" s="485"/>
      <c r="P55" s="485"/>
      <c r="Q55" s="485"/>
      <c r="R55" s="485"/>
      <c r="S55" s="485"/>
      <c r="T55" s="485"/>
      <c r="U55" s="485"/>
      <c r="V55" s="485"/>
      <c r="W55" s="485"/>
      <c r="X55" s="485"/>
      <c r="Y55" s="486"/>
      <c r="Z55" s="24"/>
      <c r="AA55" s="448" t="s">
        <v>274</v>
      </c>
      <c r="AB55" s="448" t="s">
        <v>295</v>
      </c>
      <c r="AC55" s="448"/>
      <c r="AD55" s="236"/>
      <c r="AE55" s="236"/>
      <c r="AF55" s="448" t="s">
        <v>294</v>
      </c>
      <c r="AG55" s="448" t="s">
        <v>296</v>
      </c>
      <c r="AH55" s="448"/>
      <c r="AI55" s="236"/>
      <c r="AJ55" s="236"/>
      <c r="AK55" s="236"/>
      <c r="AL55" s="236"/>
      <c r="AM55" s="236"/>
      <c r="AN55" s="236"/>
      <c r="AO55" s="482">
        <v>2</v>
      </c>
      <c r="AP55" s="511"/>
      <c r="AQ55" s="483"/>
      <c r="AR55" s="21"/>
    </row>
    <row r="56" spans="2:44" s="14" customFormat="1" ht="15" customHeight="1" x14ac:dyDescent="0.15">
      <c r="B56" s="476"/>
      <c r="C56" s="477"/>
      <c r="D56" s="467"/>
      <c r="E56" s="468"/>
      <c r="F56" s="468"/>
      <c r="G56" s="468"/>
      <c r="H56" s="468"/>
      <c r="I56" s="468"/>
      <c r="J56" s="468"/>
      <c r="K56" s="468"/>
      <c r="L56" s="468"/>
      <c r="M56" s="468"/>
      <c r="N56" s="468"/>
      <c r="O56" s="468"/>
      <c r="P56" s="468"/>
      <c r="Q56" s="468"/>
      <c r="R56" s="468"/>
      <c r="S56" s="468"/>
      <c r="T56" s="468"/>
      <c r="U56" s="468"/>
      <c r="V56" s="468"/>
      <c r="W56" s="468"/>
      <c r="X56" s="468"/>
      <c r="Y56" s="487"/>
      <c r="Z56" s="43"/>
      <c r="AA56" s="431"/>
      <c r="AB56" s="431"/>
      <c r="AC56" s="431"/>
      <c r="AD56" s="235"/>
      <c r="AE56" s="235"/>
      <c r="AF56" s="431"/>
      <c r="AG56" s="431"/>
      <c r="AH56" s="431"/>
      <c r="AI56" s="235"/>
      <c r="AJ56" s="235"/>
      <c r="AK56" s="235"/>
      <c r="AL56" s="235"/>
      <c r="AM56" s="235"/>
      <c r="AN56" s="235"/>
      <c r="AO56" s="476"/>
      <c r="AP56" s="513"/>
      <c r="AQ56" s="477"/>
      <c r="AR56" s="21"/>
    </row>
    <row r="57" spans="2:44" s="14" customFormat="1" ht="8.1" customHeight="1" x14ac:dyDescent="0.15">
      <c r="B57" s="239"/>
      <c r="C57" s="239"/>
      <c r="D57" s="233"/>
      <c r="E57" s="233"/>
      <c r="F57" s="233"/>
      <c r="G57" s="233"/>
      <c r="H57" s="233"/>
      <c r="I57" s="233"/>
      <c r="J57" s="233"/>
      <c r="K57" s="233"/>
      <c r="L57" s="233"/>
      <c r="M57" s="233"/>
      <c r="N57" s="233"/>
      <c r="O57" s="233"/>
      <c r="P57" s="233"/>
      <c r="Q57" s="233"/>
      <c r="R57" s="233"/>
      <c r="S57" s="233"/>
      <c r="T57" s="233"/>
      <c r="U57" s="233"/>
      <c r="V57" s="233"/>
      <c r="W57" s="233"/>
      <c r="X57" s="233"/>
      <c r="Y57" s="233"/>
      <c r="Z57" s="46"/>
      <c r="AA57" s="234"/>
      <c r="AB57" s="234"/>
      <c r="AC57" s="234"/>
      <c r="AD57" s="234"/>
      <c r="AE57" s="234"/>
      <c r="AF57" s="234"/>
      <c r="AG57" s="234"/>
      <c r="AH57" s="234"/>
      <c r="AI57" s="234"/>
      <c r="AJ57" s="234"/>
      <c r="AK57" s="234"/>
      <c r="AL57" s="234"/>
      <c r="AM57" s="234"/>
      <c r="AN57" s="234"/>
      <c r="AO57" s="234"/>
      <c r="AP57" s="234"/>
      <c r="AQ57" s="234"/>
      <c r="AR57" s="21"/>
    </row>
    <row r="58" spans="2:44" s="7" customFormat="1" ht="15" customHeight="1" x14ac:dyDescent="0.15">
      <c r="B58" s="3" t="s">
        <v>350</v>
      </c>
      <c r="C58" s="3"/>
      <c r="D58" s="47"/>
      <c r="AA58" s="9"/>
      <c r="AB58" s="9"/>
      <c r="AF58" s="9"/>
      <c r="AG58" s="9"/>
    </row>
  </sheetData>
  <sheetProtection algorithmName="SHA-512" hashValue="UetQ4sQtZI+XZSzHeelkQkOm2zkOfKSDjJZIvEiK21gOxh8rT212GakPoRI0ifgP8NKJgWu+NDkojuoyeAJwcg==" saltValue="YJfg7I92XhMb+uNQ8bUAEQ==" spinCount="100000" sheet="1" objects="1" scenarios="1"/>
  <mergeCells count="111">
    <mergeCell ref="B48:C48"/>
    <mergeCell ref="D48:Y48"/>
    <mergeCell ref="AO48:AQ48"/>
    <mergeCell ref="B49:C54"/>
    <mergeCell ref="D49:Y54"/>
    <mergeCell ref="AO49:AQ54"/>
    <mergeCell ref="AA51:AA52"/>
    <mergeCell ref="AB51:AN52"/>
    <mergeCell ref="B55:C56"/>
    <mergeCell ref="D55:Y56"/>
    <mergeCell ref="AA55:AA56"/>
    <mergeCell ref="AB55:AC56"/>
    <mergeCell ref="AF55:AF56"/>
    <mergeCell ref="AG55:AH56"/>
    <mergeCell ref="AO55:AQ56"/>
    <mergeCell ref="B26:C27"/>
    <mergeCell ref="D26:Y27"/>
    <mergeCell ref="AA26:AA27"/>
    <mergeCell ref="AB26:AC27"/>
    <mergeCell ref="AF26:AF27"/>
    <mergeCell ref="AG26:AH27"/>
    <mergeCell ref="AO26:AQ27"/>
    <mergeCell ref="B21:C24"/>
    <mergeCell ref="D21:Y24"/>
    <mergeCell ref="AO21:AQ24"/>
    <mergeCell ref="AA22:AA23"/>
    <mergeCell ref="AB22:AN23"/>
    <mergeCell ref="AK24:AM24"/>
    <mergeCell ref="B25:C25"/>
    <mergeCell ref="D25:Y25"/>
    <mergeCell ref="AO25:AQ25"/>
    <mergeCell ref="B12:C12"/>
    <mergeCell ref="D12:Y12"/>
    <mergeCell ref="AK12:AM12"/>
    <mergeCell ref="AO12:AQ12"/>
    <mergeCell ref="B13:C13"/>
    <mergeCell ref="D13:Y13"/>
    <mergeCell ref="AK13:AM13"/>
    <mergeCell ref="AO13:AQ13"/>
    <mergeCell ref="B14:C15"/>
    <mergeCell ref="D14:Y15"/>
    <mergeCell ref="AA14:AA15"/>
    <mergeCell ref="AB14:AC15"/>
    <mergeCell ref="AF14:AF15"/>
    <mergeCell ref="AG14:AH15"/>
    <mergeCell ref="AO14:AQ15"/>
    <mergeCell ref="B11:C11"/>
    <mergeCell ref="D11:Y11"/>
    <mergeCell ref="AK11:AM11"/>
    <mergeCell ref="AO11:AQ11"/>
    <mergeCell ref="B2:AQ2"/>
    <mergeCell ref="AB4:AE4"/>
    <mergeCell ref="AF4:AQ4"/>
    <mergeCell ref="AB5:AE5"/>
    <mergeCell ref="AF5:AQ5"/>
    <mergeCell ref="AB6:AE6"/>
    <mergeCell ref="AF6:AQ6"/>
    <mergeCell ref="B9:C10"/>
    <mergeCell ref="D9:Y10"/>
    <mergeCell ref="Z9:AN10"/>
    <mergeCell ref="AO9:AQ10"/>
    <mergeCell ref="B16:C17"/>
    <mergeCell ref="D16:Y17"/>
    <mergeCell ref="AA16:AA17"/>
    <mergeCell ref="AB16:AC17"/>
    <mergeCell ref="AF16:AF17"/>
    <mergeCell ref="AG16:AH17"/>
    <mergeCell ref="AO16:AQ17"/>
    <mergeCell ref="D20:Y20"/>
    <mergeCell ref="AO20:AQ20"/>
    <mergeCell ref="B18:C19"/>
    <mergeCell ref="D18:Y19"/>
    <mergeCell ref="AA18:AA19"/>
    <mergeCell ref="AB18:AC19"/>
    <mergeCell ref="AF18:AF19"/>
    <mergeCell ref="AG18:AH19"/>
    <mergeCell ref="AO18:AQ19"/>
    <mergeCell ref="B20:C20"/>
    <mergeCell ref="AB28:AC29"/>
    <mergeCell ref="AF28:AF29"/>
    <mergeCell ref="AG28:AH29"/>
    <mergeCell ref="AO28:AQ29"/>
    <mergeCell ref="B30:C30"/>
    <mergeCell ref="D30:Y30"/>
    <mergeCell ref="AO30:AQ30"/>
    <mergeCell ref="B31:C34"/>
    <mergeCell ref="D31:Y34"/>
    <mergeCell ref="AO31:AQ34"/>
    <mergeCell ref="AA32:AA33"/>
    <mergeCell ref="AB32:AN33"/>
    <mergeCell ref="B28:C29"/>
    <mergeCell ref="D28:Y29"/>
    <mergeCell ref="AA28:AA29"/>
    <mergeCell ref="B35:C36"/>
    <mergeCell ref="D35:Y36"/>
    <mergeCell ref="AO35:AQ36"/>
    <mergeCell ref="B37:C37"/>
    <mergeCell ref="D37:Y37"/>
    <mergeCell ref="AO37:AQ37"/>
    <mergeCell ref="B38:C39"/>
    <mergeCell ref="D38:Y39"/>
    <mergeCell ref="AO38:AQ39"/>
    <mergeCell ref="B40:C40"/>
    <mergeCell ref="D40:Y40"/>
    <mergeCell ref="AO40:AQ40"/>
    <mergeCell ref="B41:C44"/>
    <mergeCell ref="D41:Y44"/>
    <mergeCell ref="AO41:AQ44"/>
    <mergeCell ref="B45:C47"/>
    <mergeCell ref="D45:Y47"/>
    <mergeCell ref="AO45:AQ47"/>
  </mergeCells>
  <phoneticPr fontId="3"/>
  <dataValidations count="5">
    <dataValidation type="list" imeMode="disabled" allowBlank="1" showInputMessage="1" showErrorMessage="1" error="「1」又は「2」を入力してください。" sqref="AO55:AQ56 AO11:AQ20 AO25:AQ30 AO40:AQ40 AO37:AQ37 AO48:AQ48" xr:uid="{CF41294C-C22B-4699-AE7F-8DF0DE7EFC1E}">
      <formula1>"1,2"</formula1>
    </dataValidation>
    <dataValidation type="list" imeMode="disabled" allowBlank="1" showInputMessage="1" showErrorMessage="1" error="「1」、「2」又は「3」を入力してください。" sqref="AO38:AQ39 AO21:AQ24 AO31:AQ36" xr:uid="{36A81702-AB3F-4C55-BE97-F1502AE6D3B7}">
      <formula1>"1,2,3"</formula1>
    </dataValidation>
    <dataValidation type="list" imeMode="disabled" allowBlank="1" showInputMessage="1" showErrorMessage="1" error="「1」、「2」、「3」、「4」、「5」、「6」、「7」又は「8」を入力してください。" sqref="AO41:AQ44" xr:uid="{B7B7FA0A-74C0-47CA-8498-E61FB9C58234}">
      <formula1>"1,2,3,4,5,6,7,8"</formula1>
    </dataValidation>
    <dataValidation type="list" imeMode="disabled" allowBlank="1" showInputMessage="1" showErrorMessage="1" error="「1」、「2」、「3」、「4」又は「5」を入力してください。" sqref="AO49:AQ54 AO45:AQ47" xr:uid="{7EA53FBB-9FED-4783-86C7-A46567008E49}">
      <formula1>"1,2,3,4,5"</formula1>
    </dataValidation>
    <dataValidation imeMode="disabled" allowBlank="1" showInputMessage="1" showErrorMessage="1" sqref="Z11:Z57" xr:uid="{3EE76AB6-A671-439C-AAF5-028B7142BA97}"/>
  </dataValidations>
  <printOptions horizontalCentered="1"/>
  <pageMargins left="0.11811023622047245" right="0.11811023622047245" top="0.19685039370078741" bottom="0.11811023622047245" header="0.11811023622047245" footer="0.1181102362204724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29D37-2D96-4FAF-838B-8FFD8FAB000D}">
  <sheetPr codeName="Sheet4"/>
  <dimension ref="A1:CY7"/>
  <sheetViews>
    <sheetView zoomScale="85" zoomScaleNormal="85" workbookViewId="0">
      <selection activeCell="B7" sqref="B7"/>
    </sheetView>
  </sheetViews>
  <sheetFormatPr defaultColWidth="18.7109375" defaultRowHeight="14.25" x14ac:dyDescent="0.15"/>
  <cols>
    <col min="1" max="1" width="2.7109375" style="209" customWidth="1"/>
    <col min="2" max="2" width="13.7109375" style="209" customWidth="1"/>
    <col min="3" max="3" width="14.7109375" style="209" customWidth="1"/>
    <col min="4" max="4" width="19.5703125" style="209" bestFit="1" customWidth="1"/>
    <col min="5" max="5" width="23.42578125" style="209" customWidth="1"/>
    <col min="6" max="6" width="18.7109375" style="209" bestFit="1" customWidth="1"/>
    <col min="7" max="7" width="14.7109375" style="209" customWidth="1"/>
    <col min="8" max="26" width="18.7109375" style="209" customWidth="1"/>
    <col min="27" max="27" width="18.7109375" style="209"/>
    <col min="28" max="43" width="18.7109375" style="209" customWidth="1"/>
    <col min="44" max="44" width="18.7109375" style="209"/>
    <col min="45" max="47" width="18.7109375" style="209" customWidth="1"/>
    <col min="48" max="49" width="18.7109375" style="209"/>
    <col min="50" max="50" width="18.7109375" style="209" customWidth="1"/>
    <col min="51" max="51" width="18.7109375" style="209"/>
    <col min="52" max="52" width="18.7109375" style="209" customWidth="1"/>
    <col min="53" max="53" width="18.7109375" style="209"/>
    <col min="54" max="71" width="18.7109375" style="209" customWidth="1"/>
    <col min="72" max="72" width="18.7109375" style="209"/>
    <col min="73" max="75" width="18.7109375" style="209" customWidth="1"/>
    <col min="76" max="76" width="18.7109375" style="209"/>
    <col min="77" max="83" width="18.7109375" style="209" customWidth="1"/>
    <col min="84" max="16384" width="18.7109375" style="209"/>
  </cols>
  <sheetData>
    <row r="1" spans="1:103" s="154" customFormat="1" x14ac:dyDescent="0.15">
      <c r="A1" s="154" t="s">
        <v>157</v>
      </c>
      <c r="B1" s="154" t="s">
        <v>0</v>
      </c>
      <c r="C1" s="154" t="s">
        <v>1</v>
      </c>
      <c r="D1" s="154" t="s">
        <v>373</v>
      </c>
      <c r="E1" s="154" t="s">
        <v>374</v>
      </c>
      <c r="I1" s="154" t="s">
        <v>2</v>
      </c>
      <c r="J1" s="154" t="s">
        <v>3</v>
      </c>
      <c r="K1" s="154" t="s">
        <v>4</v>
      </c>
      <c r="L1" s="154" t="s">
        <v>5</v>
      </c>
      <c r="M1" s="154" t="s">
        <v>6</v>
      </c>
      <c r="N1" s="154" t="s">
        <v>7</v>
      </c>
      <c r="O1" s="154" t="s">
        <v>8</v>
      </c>
      <c r="P1" s="154" t="s">
        <v>9</v>
      </c>
      <c r="Q1" s="154" t="s">
        <v>10</v>
      </c>
      <c r="R1" s="154" t="s">
        <v>11</v>
      </c>
      <c r="S1" s="154" t="s">
        <v>12</v>
      </c>
      <c r="T1" s="154" t="s">
        <v>13</v>
      </c>
      <c r="U1" s="154" t="s">
        <v>14</v>
      </c>
      <c r="V1" s="154" t="s">
        <v>15</v>
      </c>
      <c r="W1" s="154" t="s">
        <v>16</v>
      </c>
      <c r="X1" s="154" t="s">
        <v>17</v>
      </c>
      <c r="Y1" s="154" t="s">
        <v>18</v>
      </c>
      <c r="Z1" s="154" t="s">
        <v>19</v>
      </c>
      <c r="AA1" s="154" t="s">
        <v>20</v>
      </c>
      <c r="AB1" s="154" t="s">
        <v>21</v>
      </c>
      <c r="AC1" s="154" t="s">
        <v>22</v>
      </c>
      <c r="AD1" s="154" t="s">
        <v>23</v>
      </c>
      <c r="AE1" s="154" t="s">
        <v>24</v>
      </c>
      <c r="AF1" s="154" t="s">
        <v>25</v>
      </c>
      <c r="AG1" s="154" t="s">
        <v>26</v>
      </c>
      <c r="AH1" s="154" t="s">
        <v>27</v>
      </c>
      <c r="AI1" s="154" t="s">
        <v>28</v>
      </c>
      <c r="AJ1" s="154" t="s">
        <v>29</v>
      </c>
      <c r="AK1" s="154" t="s">
        <v>30</v>
      </c>
      <c r="AL1" s="154" t="s">
        <v>31</v>
      </c>
      <c r="AM1" s="154" t="s">
        <v>32</v>
      </c>
      <c r="AN1" s="154" t="s">
        <v>33</v>
      </c>
      <c r="AO1" s="154" t="s">
        <v>34</v>
      </c>
      <c r="AP1" s="154" t="s">
        <v>35</v>
      </c>
      <c r="AQ1" s="154" t="s">
        <v>36</v>
      </c>
      <c r="AR1" s="154" t="s">
        <v>37</v>
      </c>
      <c r="AS1" s="154" t="s">
        <v>38</v>
      </c>
      <c r="AT1" s="154" t="s">
        <v>39</v>
      </c>
      <c r="AU1" s="154" t="s">
        <v>40</v>
      </c>
      <c r="AV1" s="154" t="s">
        <v>41</v>
      </c>
      <c r="AW1" s="154" t="s">
        <v>42</v>
      </c>
      <c r="AX1" s="154" t="s">
        <v>43</v>
      </c>
      <c r="AY1" s="154" t="s">
        <v>44</v>
      </c>
      <c r="AZ1" s="154" t="s">
        <v>45</v>
      </c>
      <c r="BA1" s="154" t="s">
        <v>46</v>
      </c>
      <c r="BB1" s="154" t="s">
        <v>47</v>
      </c>
      <c r="BC1" s="154" t="s">
        <v>48</v>
      </c>
      <c r="BD1" s="154" t="s">
        <v>49</v>
      </c>
      <c r="BE1" s="154" t="s">
        <v>50</v>
      </c>
      <c r="BF1" s="154" t="s">
        <v>51</v>
      </c>
      <c r="BG1" s="154" t="s">
        <v>52</v>
      </c>
      <c r="BH1" s="154" t="s">
        <v>53</v>
      </c>
      <c r="BI1" s="154" t="s">
        <v>54</v>
      </c>
      <c r="BJ1" s="154" t="s">
        <v>55</v>
      </c>
      <c r="BK1" s="154" t="s">
        <v>56</v>
      </c>
      <c r="BL1" s="154" t="s">
        <v>57</v>
      </c>
      <c r="BM1" s="154" t="s">
        <v>58</v>
      </c>
      <c r="BN1" s="154" t="s">
        <v>59</v>
      </c>
      <c r="BO1" s="154" t="s">
        <v>60</v>
      </c>
      <c r="BP1" s="154" t="s">
        <v>61</v>
      </c>
      <c r="BQ1" s="154" t="s">
        <v>62</v>
      </c>
      <c r="BR1" s="154" t="s">
        <v>63</v>
      </c>
      <c r="BS1" s="154" t="s">
        <v>64</v>
      </c>
      <c r="BT1" s="154" t="s">
        <v>65</v>
      </c>
      <c r="BU1" s="154" t="s">
        <v>66</v>
      </c>
      <c r="BV1" s="154" t="s">
        <v>67</v>
      </c>
      <c r="BW1" s="154" t="s">
        <v>68</v>
      </c>
      <c r="BX1" s="154" t="s">
        <v>69</v>
      </c>
      <c r="BY1" s="154" t="s">
        <v>70</v>
      </c>
      <c r="BZ1" s="154" t="s">
        <v>71</v>
      </c>
      <c r="CA1" s="154" t="s">
        <v>72</v>
      </c>
      <c r="CB1" s="154" t="s">
        <v>73</v>
      </c>
      <c r="CC1" s="154" t="s">
        <v>74</v>
      </c>
      <c r="CD1" s="154" t="s">
        <v>75</v>
      </c>
      <c r="CE1" s="154" t="s">
        <v>76</v>
      </c>
      <c r="CF1" s="154" t="s">
        <v>77</v>
      </c>
      <c r="CG1" s="154" t="s">
        <v>78</v>
      </c>
      <c r="CH1" s="154" t="s">
        <v>79</v>
      </c>
      <c r="CI1" s="154" t="s">
        <v>80</v>
      </c>
      <c r="CJ1" s="154" t="s">
        <v>81</v>
      </c>
      <c r="CK1" s="154" t="s">
        <v>82</v>
      </c>
      <c r="CL1" s="154" t="s">
        <v>83</v>
      </c>
      <c r="CM1" s="154" t="s">
        <v>84</v>
      </c>
      <c r="CN1" s="154" t="s">
        <v>85</v>
      </c>
      <c r="CO1" s="154" t="s">
        <v>86</v>
      </c>
      <c r="CP1" s="154" t="s">
        <v>87</v>
      </c>
      <c r="CQ1" s="154" t="s">
        <v>88</v>
      </c>
      <c r="CR1" s="154" t="s">
        <v>89</v>
      </c>
      <c r="CS1" s="154" t="s">
        <v>90</v>
      </c>
      <c r="CT1" s="154" t="s">
        <v>91</v>
      </c>
      <c r="CU1" s="154" t="s">
        <v>92</v>
      </c>
      <c r="CV1" s="154" t="s">
        <v>93</v>
      </c>
      <c r="CW1" s="154" t="s">
        <v>375</v>
      </c>
      <c r="CX1" s="154" t="s">
        <v>376</v>
      </c>
      <c r="CY1" s="154" t="s">
        <v>683</v>
      </c>
    </row>
    <row r="2" spans="1:103" s="154" customFormat="1" x14ac:dyDescent="0.15">
      <c r="A2" s="154" t="s">
        <v>99</v>
      </c>
      <c r="B2" s="203" t="str">
        <f>IF(OR(情報提供票!$M11="",情報提供票!$N11="",情報提供票!$O11="",情報提供票!$P11="",情報提供票!$Q11="",情報提供票!$R11="",情報提供票!$S11="",情報提供票!$T11=""),"",情報提供票!$M11&amp;情報提供票!$N11&amp;情報提供票!$O11&amp;情報提供票!$P11&amp;情報提供票!$Q11&amp;情報提供票!$R11&amp;情報提供票!$S11&amp;情報提供票!$T11)</f>
        <v/>
      </c>
      <c r="C2" s="203" t="str">
        <f>IFERROR(DBCS(INDEX(保険者番号一覧!$A:$B,MATCH($B$2,保険者番号一覧!$A:$A,0),2)),"")</f>
        <v/>
      </c>
      <c r="D2" s="204">
        <f ca="1">TODAY()</f>
        <v>46037</v>
      </c>
      <c r="E2" s="203" t="s">
        <v>94</v>
      </c>
      <c r="X2" s="154" t="s">
        <v>382</v>
      </c>
      <c r="AA2" s="154" t="s">
        <v>433</v>
      </c>
      <c r="AI2" s="154" t="s">
        <v>434</v>
      </c>
      <c r="AR2" s="154" t="s">
        <v>433</v>
      </c>
      <c r="AV2" s="154" t="s">
        <v>433</v>
      </c>
      <c r="AY2" s="154" t="s">
        <v>433</v>
      </c>
      <c r="AZ2" s="154" t="s">
        <v>433</v>
      </c>
      <c r="BA2" s="154" t="s">
        <v>433</v>
      </c>
      <c r="BE2" s="154" t="s">
        <v>383</v>
      </c>
      <c r="BS2" s="154" t="s">
        <v>435</v>
      </c>
      <c r="BT2" s="154" t="s">
        <v>433</v>
      </c>
      <c r="BW2" s="154" t="s">
        <v>435</v>
      </c>
      <c r="BX2" s="154" t="s">
        <v>433</v>
      </c>
      <c r="CD2" s="154" t="s">
        <v>384</v>
      </c>
      <c r="CE2" s="154" t="s">
        <v>385</v>
      </c>
      <c r="CF2" s="154" t="s">
        <v>482</v>
      </c>
      <c r="CG2" s="154" t="s">
        <v>433</v>
      </c>
      <c r="CH2" s="154" t="s">
        <v>386</v>
      </c>
    </row>
    <row r="3" spans="1:103" s="154" customFormat="1" x14ac:dyDescent="0.15">
      <c r="A3" s="154" t="s">
        <v>157</v>
      </c>
      <c r="B3" s="154" t="s">
        <v>95</v>
      </c>
      <c r="C3" s="154" t="s">
        <v>96</v>
      </c>
      <c r="D3" s="154" t="s">
        <v>377</v>
      </c>
      <c r="E3" s="154" t="s">
        <v>97</v>
      </c>
      <c r="CV3" s="154" t="s">
        <v>98</v>
      </c>
    </row>
    <row r="4" spans="1:103" s="154" customFormat="1" x14ac:dyDescent="0.15">
      <c r="A4" s="154" t="s">
        <v>378</v>
      </c>
      <c r="B4" s="203" t="str">
        <f>IF(OR(情報提供票!$AE$5="",情報提供票!$AF5="",情報提供票!$AG5="",情報提供票!$AH5="",情報提供票!$AI5="",情報提供票!$AJ5="",情報提供票!$AK5="",情報提供票!$AL5="",情報提供票!$AM5="",情報提供票!$AN5=""),"",VALUE(情報提供票!$AE$5&amp;情報提供票!$AF5&amp;情報提供票!$AG5&amp;情報提供票!$AH5&amp;情報提供票!$AI5&amp;情報提供票!$AJ5&amp;情報提供票!$AK5&amp;情報提供票!$AL5&amp;情報提供票!$AM5&amp;情報提供票!$AN5))</f>
        <v/>
      </c>
      <c r="C4" s="203" t="str">
        <f>IF(情報提供票!$J$5="","",DBCS(情報提供票!$J$5))</f>
        <v/>
      </c>
      <c r="D4" s="204" t="str">
        <f ca="1">IFERROR(DATEVALUE(情報提供票!$AD$17&amp;情報提供票!$AF$17&amp;情報提供票!$AG$17&amp;情報提供票!$AH$17&amp;情報提供票!$AI$17&amp;情報提供票!$AJ$17&amp;情報提供票!$AK$17&amp;情報提供票!$AL$17&amp;情報提供票!$AM$17&amp;情報提供票!$AN$17),"")</f>
        <v/>
      </c>
      <c r="E4" s="203" t="s">
        <v>99</v>
      </c>
      <c r="I4" s="154" t="s">
        <v>100</v>
      </c>
      <c r="J4" s="154" t="s">
        <v>101</v>
      </c>
      <c r="K4" s="154" t="s">
        <v>102</v>
      </c>
      <c r="L4" s="154" t="s">
        <v>103</v>
      </c>
      <c r="M4" s="154" t="s">
        <v>104</v>
      </c>
      <c r="N4" s="205" t="s">
        <v>105</v>
      </c>
      <c r="O4" s="154" t="s">
        <v>106</v>
      </c>
      <c r="P4" s="154" t="s">
        <v>107</v>
      </c>
      <c r="Q4" s="154" t="s">
        <v>108</v>
      </c>
      <c r="R4" s="154" t="s">
        <v>109</v>
      </c>
      <c r="S4" s="154" t="s">
        <v>110</v>
      </c>
      <c r="T4" s="154" t="s">
        <v>111</v>
      </c>
      <c r="U4" s="154" t="s">
        <v>112</v>
      </c>
      <c r="V4" s="154" t="s">
        <v>436</v>
      </c>
      <c r="W4" s="154" t="s">
        <v>437</v>
      </c>
      <c r="X4" s="154" t="s">
        <v>438</v>
      </c>
      <c r="Y4" s="154" t="s">
        <v>113</v>
      </c>
      <c r="Z4" s="154" t="s">
        <v>114</v>
      </c>
      <c r="AA4" s="154" t="s">
        <v>439</v>
      </c>
      <c r="AB4" s="154" t="s">
        <v>115</v>
      </c>
      <c r="AC4" s="154" t="s">
        <v>116</v>
      </c>
      <c r="AD4" s="154" t="s">
        <v>117</v>
      </c>
      <c r="AE4" s="154" t="s">
        <v>118</v>
      </c>
      <c r="AF4" s="154" t="s">
        <v>119</v>
      </c>
      <c r="AG4" s="154" t="s">
        <v>440</v>
      </c>
      <c r="AH4" s="154" t="s">
        <v>441</v>
      </c>
      <c r="AI4" s="154" t="s">
        <v>120</v>
      </c>
      <c r="AJ4" s="154" t="s">
        <v>121</v>
      </c>
      <c r="AK4" s="154" t="s">
        <v>442</v>
      </c>
      <c r="AL4" s="154" t="s">
        <v>122</v>
      </c>
      <c r="AM4" s="154" t="s">
        <v>123</v>
      </c>
      <c r="AN4" s="154" t="s">
        <v>124</v>
      </c>
      <c r="AO4" s="154" t="s">
        <v>125</v>
      </c>
      <c r="AP4" s="154" t="s">
        <v>443</v>
      </c>
      <c r="AQ4" s="154" t="s">
        <v>126</v>
      </c>
      <c r="AR4" s="154" t="s">
        <v>444</v>
      </c>
      <c r="AS4" s="154" t="s">
        <v>127</v>
      </c>
      <c r="AT4" s="154" t="s">
        <v>128</v>
      </c>
      <c r="AU4" s="154" t="s">
        <v>129</v>
      </c>
      <c r="AV4" s="154" t="s">
        <v>445</v>
      </c>
      <c r="AW4" s="154" t="s">
        <v>130</v>
      </c>
      <c r="AX4" s="154" t="s">
        <v>446</v>
      </c>
      <c r="AY4" s="154" t="s">
        <v>447</v>
      </c>
      <c r="AZ4" s="154" t="s">
        <v>448</v>
      </c>
      <c r="BA4" s="154" t="s">
        <v>449</v>
      </c>
      <c r="BB4" s="154" t="s">
        <v>131</v>
      </c>
      <c r="BC4" s="154" t="s">
        <v>132</v>
      </c>
      <c r="BD4" s="154" t="s">
        <v>133</v>
      </c>
      <c r="BE4" s="154" t="s">
        <v>450</v>
      </c>
      <c r="BF4" s="154" t="s">
        <v>134</v>
      </c>
      <c r="BG4" s="154" t="s">
        <v>135</v>
      </c>
      <c r="BH4" s="154" t="s">
        <v>136</v>
      </c>
      <c r="BI4" s="154" t="s">
        <v>137</v>
      </c>
      <c r="BJ4" s="154" t="s">
        <v>138</v>
      </c>
      <c r="BK4" s="154" t="s">
        <v>139</v>
      </c>
      <c r="BL4" s="154" t="s">
        <v>140</v>
      </c>
      <c r="BM4" s="154" t="s">
        <v>141</v>
      </c>
      <c r="BN4" s="154" t="s">
        <v>142</v>
      </c>
      <c r="BO4" s="154" t="s">
        <v>143</v>
      </c>
      <c r="BP4" s="154" t="s">
        <v>144</v>
      </c>
      <c r="BQ4" s="154" t="s">
        <v>145</v>
      </c>
      <c r="BR4" s="154" t="s">
        <v>146</v>
      </c>
      <c r="BS4" s="154" t="s">
        <v>147</v>
      </c>
      <c r="BT4" s="154" t="s">
        <v>451</v>
      </c>
      <c r="BU4" s="154" t="s">
        <v>148</v>
      </c>
      <c r="BV4" s="154" t="s">
        <v>149</v>
      </c>
      <c r="BW4" s="154" t="s">
        <v>150</v>
      </c>
      <c r="BX4" s="154" t="s">
        <v>452</v>
      </c>
      <c r="BY4" s="154" t="s">
        <v>151</v>
      </c>
      <c r="BZ4" s="154" t="s">
        <v>152</v>
      </c>
      <c r="CA4" s="154" t="s">
        <v>153</v>
      </c>
      <c r="CB4" s="154" t="s">
        <v>154</v>
      </c>
      <c r="CC4" s="154" t="s">
        <v>155</v>
      </c>
      <c r="CD4" s="154" t="s">
        <v>156</v>
      </c>
      <c r="CE4" s="154" t="s">
        <v>453</v>
      </c>
      <c r="CF4" s="154" t="s">
        <v>454</v>
      </c>
      <c r="CG4" s="154" t="s">
        <v>455</v>
      </c>
      <c r="CH4" s="154" t="s">
        <v>456</v>
      </c>
      <c r="CI4" s="154" t="s">
        <v>457</v>
      </c>
      <c r="CJ4" s="154" t="s">
        <v>458</v>
      </c>
      <c r="CK4" s="154" t="s">
        <v>459</v>
      </c>
      <c r="CL4" s="154" t="s">
        <v>460</v>
      </c>
      <c r="CM4" s="154" t="s">
        <v>461</v>
      </c>
      <c r="CN4" s="154" t="s">
        <v>462</v>
      </c>
      <c r="CO4" s="154" t="s">
        <v>463</v>
      </c>
      <c r="CP4" s="154" t="s">
        <v>464</v>
      </c>
      <c r="CQ4" s="154" t="s">
        <v>465</v>
      </c>
      <c r="CR4" s="154" t="s">
        <v>466</v>
      </c>
      <c r="CS4" s="206" t="s">
        <v>467</v>
      </c>
      <c r="CT4" s="154" t="s">
        <v>468</v>
      </c>
      <c r="CU4" s="154" t="s">
        <v>469</v>
      </c>
      <c r="CV4" s="154" t="s">
        <v>470</v>
      </c>
      <c r="CW4" s="154" t="s">
        <v>478</v>
      </c>
      <c r="CX4" s="154" t="s">
        <v>480</v>
      </c>
      <c r="CY4" s="154" t="s">
        <v>681</v>
      </c>
    </row>
    <row r="5" spans="1:103" s="154" customFormat="1" x14ac:dyDescent="0.15">
      <c r="A5" s="154" t="s">
        <v>157</v>
      </c>
      <c r="B5" s="154" t="s">
        <v>158</v>
      </c>
      <c r="C5" s="154" t="s">
        <v>159</v>
      </c>
      <c r="D5" s="154" t="s">
        <v>379</v>
      </c>
      <c r="E5" s="154" t="s">
        <v>380</v>
      </c>
      <c r="F5" s="154" t="s">
        <v>160</v>
      </c>
      <c r="G5" s="154" t="s">
        <v>381</v>
      </c>
      <c r="H5" s="154" t="s">
        <v>228</v>
      </c>
      <c r="I5" s="154" t="s">
        <v>161</v>
      </c>
      <c r="J5" s="154" t="s">
        <v>162</v>
      </c>
      <c r="K5" s="154" t="s">
        <v>471</v>
      </c>
      <c r="L5" s="154" t="s">
        <v>163</v>
      </c>
      <c r="M5" s="154" t="s">
        <v>164</v>
      </c>
      <c r="N5" s="154" t="s">
        <v>165</v>
      </c>
      <c r="O5" s="154" t="s">
        <v>166</v>
      </c>
      <c r="P5" s="154" t="s">
        <v>167</v>
      </c>
      <c r="Q5" s="154" t="s">
        <v>387</v>
      </c>
      <c r="R5" s="154" t="s">
        <v>168</v>
      </c>
      <c r="S5" s="154" t="s">
        <v>388</v>
      </c>
      <c r="T5" s="154" t="s">
        <v>169</v>
      </c>
      <c r="U5" s="154" t="s">
        <v>170</v>
      </c>
      <c r="V5" s="154" t="s">
        <v>171</v>
      </c>
      <c r="W5" s="154" t="s">
        <v>389</v>
      </c>
      <c r="X5" s="154" t="s">
        <v>472</v>
      </c>
      <c r="Y5" s="154" t="s">
        <v>172</v>
      </c>
      <c r="Z5" s="154" t="s">
        <v>173</v>
      </c>
      <c r="AA5" s="154" t="s">
        <v>174</v>
      </c>
      <c r="AB5" s="154" t="s">
        <v>175</v>
      </c>
      <c r="AC5" s="154" t="s">
        <v>176</v>
      </c>
      <c r="AD5" s="154" t="s">
        <v>177</v>
      </c>
      <c r="AE5" s="154" t="s">
        <v>390</v>
      </c>
      <c r="AF5" s="154" t="s">
        <v>391</v>
      </c>
      <c r="AG5" s="154" t="s">
        <v>392</v>
      </c>
      <c r="AH5" s="154" t="s">
        <v>473</v>
      </c>
      <c r="AI5" s="154" t="s">
        <v>474</v>
      </c>
      <c r="AJ5" s="154" t="s">
        <v>178</v>
      </c>
      <c r="AK5" s="154" t="s">
        <v>179</v>
      </c>
      <c r="AL5" s="154" t="s">
        <v>475</v>
      </c>
      <c r="AM5" s="154" t="s">
        <v>476</v>
      </c>
      <c r="AN5" s="154" t="s">
        <v>180</v>
      </c>
      <c r="AO5" s="154" t="s">
        <v>181</v>
      </c>
      <c r="AP5" s="154" t="s">
        <v>182</v>
      </c>
      <c r="AQ5" s="154" t="s">
        <v>183</v>
      </c>
      <c r="AR5" s="154" t="s">
        <v>393</v>
      </c>
      <c r="AS5" s="154" t="s">
        <v>184</v>
      </c>
      <c r="AT5" s="154" t="s">
        <v>185</v>
      </c>
      <c r="AU5" s="154" t="s">
        <v>186</v>
      </c>
      <c r="AV5" s="154" t="s">
        <v>394</v>
      </c>
      <c r="AW5" s="154" t="s">
        <v>395</v>
      </c>
      <c r="AX5" s="154" t="s">
        <v>396</v>
      </c>
      <c r="AY5" s="154" t="s">
        <v>397</v>
      </c>
      <c r="AZ5" s="154" t="s">
        <v>398</v>
      </c>
      <c r="BA5" s="154" t="s">
        <v>187</v>
      </c>
      <c r="BB5" s="154" t="s">
        <v>399</v>
      </c>
      <c r="BC5" s="154" t="s">
        <v>400</v>
      </c>
      <c r="BD5" s="154" t="s">
        <v>188</v>
      </c>
      <c r="BE5" s="154" t="s">
        <v>401</v>
      </c>
      <c r="BF5" s="154" t="s">
        <v>402</v>
      </c>
      <c r="BG5" s="154" t="s">
        <v>189</v>
      </c>
      <c r="BH5" s="154" t="s">
        <v>190</v>
      </c>
      <c r="BI5" s="154" t="s">
        <v>191</v>
      </c>
      <c r="BJ5" s="154" t="s">
        <v>192</v>
      </c>
      <c r="BK5" s="154" t="s">
        <v>193</v>
      </c>
      <c r="BL5" s="154" t="s">
        <v>194</v>
      </c>
      <c r="BM5" s="154" t="s">
        <v>403</v>
      </c>
      <c r="BN5" s="154" t="s">
        <v>404</v>
      </c>
      <c r="BO5" s="154" t="s">
        <v>195</v>
      </c>
      <c r="BP5" s="154" t="s">
        <v>196</v>
      </c>
      <c r="BQ5" s="154" t="s">
        <v>405</v>
      </c>
      <c r="BR5" s="154" t="s">
        <v>406</v>
      </c>
      <c r="BS5" s="154" t="s">
        <v>407</v>
      </c>
      <c r="BT5" s="154" t="s">
        <v>408</v>
      </c>
      <c r="BU5" s="154" t="s">
        <v>197</v>
      </c>
      <c r="BV5" s="154" t="s">
        <v>198</v>
      </c>
      <c r="BW5" s="154" t="s">
        <v>199</v>
      </c>
      <c r="BX5" s="154" t="s">
        <v>409</v>
      </c>
      <c r="BY5" s="154" t="s">
        <v>410</v>
      </c>
      <c r="BZ5" s="154" t="s">
        <v>411</v>
      </c>
      <c r="CA5" s="154" t="s">
        <v>412</v>
      </c>
      <c r="CB5" s="154" t="s">
        <v>413</v>
      </c>
      <c r="CC5" s="154" t="s">
        <v>414</v>
      </c>
      <c r="CD5" s="154" t="s">
        <v>415</v>
      </c>
      <c r="CE5" s="154" t="s">
        <v>416</v>
      </c>
      <c r="CF5" s="154" t="s">
        <v>417</v>
      </c>
      <c r="CG5" s="154" t="s">
        <v>418</v>
      </c>
      <c r="CH5" s="154" t="s">
        <v>419</v>
      </c>
      <c r="CI5" s="154" t="s">
        <v>420</v>
      </c>
      <c r="CJ5" s="154" t="s">
        <v>421</v>
      </c>
      <c r="CK5" s="154" t="s">
        <v>422</v>
      </c>
      <c r="CL5" s="154" t="s">
        <v>423</v>
      </c>
      <c r="CM5" s="154" t="s">
        <v>424</v>
      </c>
      <c r="CN5" s="154" t="s">
        <v>425</v>
      </c>
      <c r="CO5" s="154" t="s">
        <v>426</v>
      </c>
      <c r="CP5" s="154" t="s">
        <v>427</v>
      </c>
      <c r="CQ5" s="154" t="s">
        <v>428</v>
      </c>
      <c r="CR5" s="154" t="s">
        <v>429</v>
      </c>
      <c r="CS5" s="207" t="s">
        <v>430</v>
      </c>
      <c r="CT5" s="154" t="s">
        <v>431</v>
      </c>
      <c r="CU5" s="154" t="s">
        <v>432</v>
      </c>
      <c r="CV5" s="154" t="s">
        <v>477</v>
      </c>
      <c r="CW5" s="154" t="s">
        <v>479</v>
      </c>
      <c r="CX5" s="154" t="s">
        <v>481</v>
      </c>
      <c r="CY5" s="154" t="s">
        <v>682</v>
      </c>
    </row>
    <row r="6" spans="1:103" x14ac:dyDescent="0.15">
      <c r="A6" s="154">
        <v>5</v>
      </c>
      <c r="B6" s="154">
        <v>4</v>
      </c>
      <c r="C6" s="154" t="str">
        <f>IF(情報提供票!$J$8="","",DBCS(情報提供票!$J$8))</f>
        <v/>
      </c>
      <c r="D6" s="154"/>
      <c r="E6" s="154" t="str">
        <f>IF(情報提供票!$J$14="","",DBCS(情報提供票!$J$14))</f>
        <v/>
      </c>
      <c r="F6" s="154"/>
      <c r="G6" s="208" t="str">
        <f>IFERROR(DATEVALUE(情報提供票!$AD$8&amp;情報提供票!$AF$8&amp;情報提供票!$AG$8&amp;情報提供票!$AH$8&amp;情報提供票!$AI$8&amp;情報提供票!$AJ$8&amp;情報提供票!$AK$8&amp;情報提供票!$AL$8&amp;情報提供票!$AM$8&amp;情報提供票!$AN$8),"")</f>
        <v/>
      </c>
      <c r="H6" s="154" t="str">
        <f>IF(OR(情報提供票!$AD$14="",情報提供票!$AE14="",情報提供票!$AF14="",情報提供票!$AG14="",情報提供票!$AH14="",情報提供票!$AI14="",情報提供票!$AJ14="",情報提供票!$AK14="",情報提供票!$AL14="",情報提供票!$AM14="",情報提供票!$AN14=""),"",VALUE(情報提供票!$AD$14&amp;情報提供票!$AE14&amp;情報提供票!$AF14&amp;情報提供票!$AG14&amp;情報提供票!$AH14&amp;情報提供票!$AI14&amp;情報提供票!$AJ14&amp;情報提供票!$AK14&amp;情報提供票!$AL14&amp;情報提供票!$AM14&amp;情報提供票!$AN14))</f>
        <v/>
      </c>
      <c r="I6" s="154" t="str">
        <f>IFERROR(VALUE(情報提供票!$T$22&amp;情報提供票!$U$22&amp;情報提供票!$V$22&amp;情報提供票!$W$22&amp;情報提供票!$X$22),"")</f>
        <v/>
      </c>
      <c r="J6" s="154" t="str">
        <f>IFERROR(VALUE(情報提供票!$T$25&amp;情報提供票!$U$25&amp;情報提供票!$V$25&amp;情報提供票!$W$25&amp;情報提供票!$X$25),"")</f>
        <v/>
      </c>
      <c r="K6" s="154" t="str">
        <f>IFERROR(VALUE(情報提供票!$T$28&amp;情報提供票!$U$28&amp;情報提供票!$V$28&amp;情報提供票!$W$28&amp;情報提供票!$X$28),"")</f>
        <v/>
      </c>
      <c r="L6" s="154" t="str">
        <f>IFERROR(VALUE(情報提供票!$T$34&amp;情報提供票!$U$34&amp;情報提供票!$V$34&amp;情報提供票!$W$34&amp;情報提供票!$X$34),"")</f>
        <v/>
      </c>
      <c r="M6" s="154" t="str">
        <f>IF(情報提供票!$AD$31="✓",IFERROR(VALUE(情報提供票!$T$31&amp;情報提供票!$U$31&amp;情報提供票!$V$31&amp;情報提供票!$W$31&amp;情報提供票!$X$31),""),"")</f>
        <v/>
      </c>
      <c r="N6" s="154" t="str">
        <f>IF(情報提供票!$T$37="✓",1,IF(情報提供票!$AL$37="✓",2,""))</f>
        <v/>
      </c>
      <c r="O6" s="154" t="str">
        <f>IF(情報提供票!$T$37="✓",DBCS(情報提供票!$X$37),"")</f>
        <v/>
      </c>
      <c r="P6" s="154" t="str">
        <f>IF(情報提供票!$T$40="✓",1,IF(情報提供票!$AL$40="✓",2,""))</f>
        <v/>
      </c>
      <c r="Q6" s="154" t="str">
        <f>IF(情報提供票!$T$40="✓",DBCS(情報提供票!$X$40),"")</f>
        <v/>
      </c>
      <c r="R6" s="154" t="str">
        <f>IF(情報提供票!$T$43="✓",1,IF(情報提供票!$AL$43="✓",2,""))</f>
        <v/>
      </c>
      <c r="S6" s="154" t="str">
        <f>IF(情報提供票!$T$43="✓",DBCS(情報提供票!$X$43),"")</f>
        <v/>
      </c>
      <c r="T6" s="154" t="str">
        <f>IFERROR(VALUE(情報提供票!$V$46&amp;情報提供票!$W$46&amp;情報提供票!$X$46),"")</f>
        <v/>
      </c>
      <c r="U6" s="154" t="str">
        <f>IFERROR(VALUE(情報提供票!$V$49&amp;情報提供票!$W$49&amp;情報提供票!$X$49),"")</f>
        <v/>
      </c>
      <c r="V6" s="154" t="str">
        <f>IF(情報提供票!$T$52="✓",2,IF(情報提供票!$Z$52="✓",3,IF(情報提供票!$AJ$52="✓",4,"")))</f>
        <v/>
      </c>
      <c r="W6" s="154" t="str">
        <f>IF(情報提供票!$T$52="✓",IFERROR(VALUE(情報提供票!$U$55&amp;情報提供票!$V$55&amp;情報提供票!$W$55&amp;情報提供票!$X$55),""),"")</f>
        <v/>
      </c>
      <c r="X6" s="154" t="str">
        <f>IF(OR(情報提供票!$Z$52="✓",情報提供票!$AJ$52="✓"),IFERROR(VALUE(情報提供票!$U$55&amp;情報提供票!$V$55&amp;情報提供票!$W$55&amp;情報提供票!$X$55),""),"")</f>
        <v/>
      </c>
      <c r="Y6" s="154" t="str">
        <f>IFERROR(VALUE(情報提供票!$V$58&amp;情報提供票!$W$58&amp;情報提供票!$X$58),"")</f>
        <v/>
      </c>
      <c r="Z6" s="154" t="str">
        <f>IFERROR(VALUE(情報提供票!$U$61&amp;情報提供票!$V$61&amp;情報提供票!$W$61&amp;情報提供票!$X$61),"")</f>
        <v/>
      </c>
      <c r="AA6" s="209" t="str">
        <f>IFERROR(VALUE(情報提供票!$U$64&amp;情報提供票!$V$64&amp;情報提供票!$W$64&amp;情報提供票!$X$64),"")</f>
        <v/>
      </c>
      <c r="AB6" s="154" t="str">
        <f>IFERROR(VALUE(情報提供票!$U$67&amp;情報提供票!$V$67&amp;情報提供票!$W$67&amp;情報提供票!$X$67),"")</f>
        <v/>
      </c>
      <c r="AC6" s="154" t="str">
        <f>IFERROR(VALUE(情報提供票!$U$70&amp;情報提供票!$V$70&amp;情報提供票!$W$70&amp;情報提供票!$X$70),"")</f>
        <v/>
      </c>
      <c r="AD6" s="154" t="str">
        <f>IFERROR(VALUE(情報提供票!$U$73&amp;情報提供票!$V$73&amp;情報提供票!$W$73&amp;情報提供票!$X$73),"")</f>
        <v/>
      </c>
      <c r="AF6" s="154" t="str">
        <f>IF(情報提供票!$T$52="✓",IFERROR(VALUE(情報提供票!$V$82&amp;情報提供票!$W$82&amp;情報提供票!$X$82),""),"")</f>
        <v/>
      </c>
      <c r="AG6" s="154" t="str">
        <f>IF(OR(情報提供票!$Z$52="✓",情報提供票!$AJ$52="✓"),IFERROR(VALUE(情報提供票!$V$82&amp;情報提供票!$W$82&amp;情報提供票!$X$82),""),"")</f>
        <v/>
      </c>
      <c r="AH6" s="154" t="str">
        <f>IFERROR(VALUE(情報提供票!$U$85&amp;情報提供票!$V$85&amp;情報提供票!$W$85&amp;情報提供票!$X$85),"")</f>
        <v/>
      </c>
      <c r="AI6" s="154"/>
      <c r="AJ6" s="154" t="str">
        <f>IF(情報提供票!$T$88="✓",1,IF(情報提供票!$X$88="✓",2,IF(情報提供票!$AB$88="✓",3,IF(情報提供票!$AF$88="✓",4,IF(情報提供票!$AJ$88="✓",5,"")))))</f>
        <v/>
      </c>
      <c r="AK6" s="154" t="str">
        <f>IF(情報提供票!$T$91="✓",1,IF(情報提供票!$X$91="✓",2,IF(情報提供票!$AB$91="✓",3,IF(情報提供票!$AF$91="✓",4,IF(情報提供票!$AJ$91="✓",5,"")))))</f>
        <v/>
      </c>
      <c r="AP6" s="154"/>
      <c r="AQ6" s="154"/>
      <c r="AR6" s="154"/>
      <c r="AS6" s="154"/>
      <c r="AX6" s="209" t="str">
        <f>IFERROR(VALUE(情報提供票!$T$76&amp;情報提供票!$U$76&amp;情報提供票!$V$76&amp;情報提供票!$W$76&amp;情報提供票!$X$76),"")</f>
        <v/>
      </c>
      <c r="BA6" s="209" t="str">
        <f>IFERROR(VALUE(情報提供票!$U$79&amp;情報提供票!$V$79&amp;情報提供票!$W$79&amp;情報提供票!$X$79),"")</f>
        <v/>
      </c>
      <c r="BB6" s="154">
        <f>IF(情報提供票!$T$94="✓",1,IF(情報提供票!$Z$94="✓",2,IF(情報提供票!$AE$94="✓",3,IF(情報提供票!$AJ$94="✓",4,""))))</f>
        <v>4</v>
      </c>
      <c r="BC6" s="154">
        <f>IF(情報提供票!$T$97="✓",1,IF(情報提供票!$Z$97="✓",2,IF(情報提供票!$AE$97="✓",3,IF(情報提供票!$AJ$97="✓",4,""))))</f>
        <v>4</v>
      </c>
      <c r="BD6" s="154" t="str">
        <f>IF(情報提供票!$T$103="",IF(情報提供票!$T$100="✓",DBCS(情報提供票!$U$100),IF(情報提供票!$Y$100="✓",DBCS(情報提供票!$AA$100),IF(情報提供票!$AB$100="✓",DBCS(情報提供票!$AC$100),IF(情報提供票!$AG$100="✓",DBCS(情報提供票!$AH$100),"")))),IF(情報提供票!$T$100="✓",DBCS(情報提供票!$U$100&amp;"："&amp;情報提供票!$T$103),IF(情報提供票!$Y$100="✓",DBCS(情報提供票!$AA$100&amp;"："&amp;情報提供票!$T$103),IF(情報提供票!$AB$100="✓",DBCS(情報提供票!$AC$100&amp;"："&amp;情報提供票!$T$103),IF(情報提供票!$AG$100="✓",DBCS(情報提供票!$AH$100&amp;"："&amp;情報提供票!$T$103),"")))))</f>
        <v/>
      </c>
      <c r="BE6" s="209" t="str">
        <f>IF(情報提供票!$T$107="✓",情報提供票!$U$107,IF(情報提供票!$Z$107="✓",情報提供票!$Z$106,IF(情報提供票!$AJ$107="✓",情報提供票!$AK$107,"")))</f>
        <v/>
      </c>
      <c r="BF6" s="154" t="str">
        <f>IF(情報提供票!$T$111="","",DBCS(情報提供票!$T$111))</f>
        <v/>
      </c>
      <c r="BG6" s="154" t="str">
        <f>IF(質問票!$AO$11="","",質問票!$AO$11)</f>
        <v/>
      </c>
      <c r="BH6" s="154" t="str">
        <f>IF(質問票!$AO$12="","",質問票!$AO$12)</f>
        <v/>
      </c>
      <c r="BI6" s="154" t="str">
        <f>IF(質問票!$AO$13="","",質問票!$AO$13)</f>
        <v/>
      </c>
      <c r="BJ6" s="154" t="str">
        <f>IF(質問票!$AO$14="","",質問票!$AO$14)</f>
        <v/>
      </c>
      <c r="BK6" s="154" t="str">
        <f>IF(質問票!$AO$16="","",質問票!$AO$16)</f>
        <v/>
      </c>
      <c r="BL6" s="154" t="str">
        <f>IF(質問票!$AO$18="","",質問票!$AO$18)</f>
        <v/>
      </c>
      <c r="BM6" s="154" t="str">
        <f>IF(質問票!$AO$20="","",質問票!$AO$20)</f>
        <v/>
      </c>
      <c r="BN6" s="154" t="str">
        <f>IF(質問票!$AO$21="","",質問票!$AO$21)</f>
        <v/>
      </c>
      <c r="BO6" s="154" t="str">
        <f>IF(質問票!$AO$25="","",質問票!$AO$25)</f>
        <v/>
      </c>
      <c r="BP6" s="154" t="str">
        <f>IF(質問票!$AO$26="","",質問票!$AO$26)</f>
        <v/>
      </c>
      <c r="BQ6" s="154" t="str">
        <f>IF(質問票!$AO$28="","",質問票!$AO$28)</f>
        <v/>
      </c>
      <c r="BR6" s="154" t="str">
        <f>IF(質問票!$AO$30="","",質問票!$AO$30)</f>
        <v/>
      </c>
      <c r="BS6" s="154"/>
      <c r="BT6" s="209" t="str">
        <f>IF(質問票!$AO$31="","",質問票!$AO$31)</f>
        <v/>
      </c>
      <c r="BU6" s="154" t="str">
        <f>IF(質問票!$AO$35="","",質問票!$AO$35)</f>
        <v/>
      </c>
      <c r="BV6" s="154" t="str">
        <f>IF(質問票!$AO$37="","",質問票!$AO$37)</f>
        <v/>
      </c>
      <c r="BW6" s="154"/>
      <c r="BX6" s="209" t="str">
        <f>IF(質問票!$AO$38="","",質問票!$AO$38)</f>
        <v/>
      </c>
      <c r="BY6" s="154" t="str">
        <f>IF(質問票!$AO$40="","",質問票!$AO$40)</f>
        <v/>
      </c>
      <c r="BZ6" s="154" t="str">
        <f>IF(質問票!$AO$41="","",質問票!$AO$41)</f>
        <v/>
      </c>
      <c r="CA6" s="154" t="str">
        <f>IF(質問票!$AO$45="","",質問票!$AO$45)</f>
        <v/>
      </c>
      <c r="CB6" s="154" t="str">
        <f>IF(質問票!$AO$48="","",質問票!$AO$48)</f>
        <v/>
      </c>
      <c r="CC6" s="154" t="str">
        <f>IF(質問票!$AO$49="","",質問票!$AO$49)</f>
        <v/>
      </c>
      <c r="CD6" s="154"/>
      <c r="CE6" s="154" t="str">
        <f>IF(質問票!$AO$55="","",質問票!$AO$55)</f>
        <v/>
      </c>
      <c r="CF6" s="154"/>
      <c r="CG6" s="154"/>
      <c r="CH6" s="154"/>
      <c r="CI6" s="154"/>
      <c r="CJ6" s="154"/>
      <c r="CK6" s="154"/>
      <c r="CL6" s="154"/>
      <c r="CM6" s="154"/>
      <c r="CN6" s="154"/>
      <c r="CO6" s="154"/>
      <c r="CP6" s="154"/>
      <c r="CQ6" s="154"/>
      <c r="CR6" s="154"/>
      <c r="CS6" s="154"/>
      <c r="CT6" s="154"/>
      <c r="CU6" s="154"/>
      <c r="CV6" s="154"/>
      <c r="CW6" s="209" t="str">
        <f>IF(情報提供票!$AH$31="✓",IFERROR(VALUE(情報提供票!$T$31&amp;情報提供票!$U$31&amp;情報提供票!$V$31&amp;情報提供票!$W$31&amp;情報提供票!$X$31),""),"")</f>
        <v/>
      </c>
      <c r="CX6" s="209" t="str">
        <f>IF(情報提供票!$AL$31="✓",IFERROR(VALUE(情報提供票!$T$31&amp;情報提供票!$U$31&amp;情報提供票!$V$31&amp;情報提供票!$W$31&amp;情報提供票!$X$31),""),"")</f>
        <v/>
      </c>
      <c r="CY6" s="209" t="str">
        <f>IF(質問票!$AF$6="","","電話番号："&amp;DBCS(質問票!$AF$6))</f>
        <v/>
      </c>
    </row>
    <row r="7" spans="1:103" s="154" customFormat="1" x14ac:dyDescent="0.15">
      <c r="A7" s="154" t="s">
        <v>200</v>
      </c>
      <c r="B7" s="154" t="s">
        <v>99</v>
      </c>
    </row>
  </sheetData>
  <sheetProtection sheet="1" objects="1" scenarios="1"/>
  <phoneticPr fontId="3"/>
  <pageMargins left="0.39370078740157483" right="0.39370078740157483" top="0.59055118110236227" bottom="0.59055118110236227" header="0.31496062992125984" footer="0.31496062992125984"/>
  <pageSetup paperSize="9" scale="8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766D1-800F-4418-AF85-2B28E2B81647}">
  <sheetPr codeName="Sheet6"/>
  <dimension ref="A1:F20"/>
  <sheetViews>
    <sheetView workbookViewId="0">
      <selection activeCell="A2" sqref="A2"/>
    </sheetView>
  </sheetViews>
  <sheetFormatPr defaultRowHeight="12" x14ac:dyDescent="0.15"/>
  <cols>
    <col min="1" max="1" width="11.85546875" style="1" bestFit="1" customWidth="1"/>
    <col min="2" max="2" width="14.140625" bestFit="1" customWidth="1"/>
    <col min="3" max="3" width="18.7109375" bestFit="1" customWidth="1"/>
    <col min="6" max="6" width="9.140625" style="249"/>
  </cols>
  <sheetData>
    <row r="1" spans="1:3" x14ac:dyDescent="0.15">
      <c r="A1" s="2" t="s">
        <v>348</v>
      </c>
      <c r="B1" s="151" t="s">
        <v>372</v>
      </c>
      <c r="C1" s="151" t="s">
        <v>732</v>
      </c>
    </row>
    <row r="2" spans="1:3" x14ac:dyDescent="0.15">
      <c r="A2" s="2" t="s">
        <v>329</v>
      </c>
      <c r="B2" s="151" t="s">
        <v>353</v>
      </c>
      <c r="C2" s="151">
        <v>7</v>
      </c>
    </row>
    <row r="3" spans="1:3" x14ac:dyDescent="0.15">
      <c r="A3" s="2" t="s">
        <v>330</v>
      </c>
      <c r="B3" s="151" t="s">
        <v>354</v>
      </c>
      <c r="C3" s="151">
        <v>6</v>
      </c>
    </row>
    <row r="4" spans="1:3" x14ac:dyDescent="0.15">
      <c r="A4" s="2" t="s">
        <v>331</v>
      </c>
      <c r="B4" s="151" t="s">
        <v>355</v>
      </c>
      <c r="C4" s="151">
        <v>10</v>
      </c>
    </row>
    <row r="5" spans="1:3" x14ac:dyDescent="0.15">
      <c r="A5" s="2" t="s">
        <v>332</v>
      </c>
      <c r="B5" s="151" t="s">
        <v>356</v>
      </c>
      <c r="C5" s="151">
        <v>8</v>
      </c>
    </row>
    <row r="6" spans="1:3" x14ac:dyDescent="0.15">
      <c r="A6" s="2" t="s">
        <v>333</v>
      </c>
      <c r="B6" s="151" t="s">
        <v>357</v>
      </c>
      <c r="C6" s="151">
        <v>10</v>
      </c>
    </row>
    <row r="7" spans="1:3" x14ac:dyDescent="0.15">
      <c r="A7" s="2" t="s">
        <v>334</v>
      </c>
      <c r="B7" s="151" t="s">
        <v>358</v>
      </c>
      <c r="C7" s="151">
        <v>10</v>
      </c>
    </row>
    <row r="8" spans="1:3" x14ac:dyDescent="0.15">
      <c r="A8" s="2" t="s">
        <v>335</v>
      </c>
      <c r="B8" s="151" t="s">
        <v>359</v>
      </c>
      <c r="C8" s="151">
        <v>8</v>
      </c>
    </row>
    <row r="9" spans="1:3" x14ac:dyDescent="0.15">
      <c r="A9" s="2" t="s">
        <v>336</v>
      </c>
      <c r="B9" s="151" t="s">
        <v>360</v>
      </c>
      <c r="C9" s="151">
        <v>10</v>
      </c>
    </row>
    <row r="10" spans="1:3" x14ac:dyDescent="0.15">
      <c r="A10" s="2" t="s">
        <v>337</v>
      </c>
      <c r="B10" s="151" t="s">
        <v>361</v>
      </c>
      <c r="C10" s="151">
        <v>9</v>
      </c>
    </row>
    <row r="11" spans="1:3" x14ac:dyDescent="0.15">
      <c r="A11" s="2" t="s">
        <v>338</v>
      </c>
      <c r="B11" s="151" t="s">
        <v>362</v>
      </c>
      <c r="C11" s="151">
        <v>8</v>
      </c>
    </row>
    <row r="12" spans="1:3" x14ac:dyDescent="0.15">
      <c r="A12" s="2" t="s">
        <v>339</v>
      </c>
      <c r="B12" s="151" t="s">
        <v>363</v>
      </c>
      <c r="C12" s="151">
        <v>8</v>
      </c>
    </row>
    <row r="13" spans="1:3" x14ac:dyDescent="0.15">
      <c r="A13" s="2" t="s">
        <v>340</v>
      </c>
      <c r="B13" s="151" t="s">
        <v>364</v>
      </c>
      <c r="C13" s="151">
        <v>7</v>
      </c>
    </row>
    <row r="14" spans="1:3" x14ac:dyDescent="0.15">
      <c r="A14" s="2" t="s">
        <v>341</v>
      </c>
      <c r="B14" s="151" t="s">
        <v>365</v>
      </c>
      <c r="C14" s="151">
        <v>6</v>
      </c>
    </row>
    <row r="15" spans="1:3" x14ac:dyDescent="0.15">
      <c r="A15" s="2" t="s">
        <v>342</v>
      </c>
      <c r="B15" s="151" t="s">
        <v>366</v>
      </c>
      <c r="C15" s="151">
        <v>8</v>
      </c>
    </row>
    <row r="16" spans="1:3" x14ac:dyDescent="0.15">
      <c r="A16" s="2" t="s">
        <v>343</v>
      </c>
      <c r="B16" s="151" t="s">
        <v>367</v>
      </c>
      <c r="C16" s="151">
        <v>7</v>
      </c>
    </row>
    <row r="17" spans="1:3" x14ac:dyDescent="0.15">
      <c r="A17" s="2" t="s">
        <v>344</v>
      </c>
      <c r="B17" s="151" t="s">
        <v>368</v>
      </c>
      <c r="C17" s="151">
        <v>7</v>
      </c>
    </row>
    <row r="18" spans="1:3" x14ac:dyDescent="0.15">
      <c r="A18" s="2" t="s">
        <v>345</v>
      </c>
      <c r="B18" s="151" t="s">
        <v>369</v>
      </c>
      <c r="C18" s="151">
        <v>10</v>
      </c>
    </row>
    <row r="19" spans="1:3" x14ac:dyDescent="0.15">
      <c r="A19" s="2" t="s">
        <v>346</v>
      </c>
      <c r="B19" s="151" t="s">
        <v>370</v>
      </c>
      <c r="C19" s="151">
        <v>8</v>
      </c>
    </row>
    <row r="20" spans="1:3" x14ac:dyDescent="0.15">
      <c r="A20" s="2" t="s">
        <v>347</v>
      </c>
      <c r="B20" s="151" t="s">
        <v>371</v>
      </c>
      <c r="C20" s="151">
        <v>8</v>
      </c>
    </row>
  </sheetData>
  <sheetProtection sheet="1" objects="1" scenarios="1"/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3</vt:i4>
      </vt:variant>
    </vt:vector>
  </HeadingPairs>
  <TitlesOfParts>
    <vt:vector size="9" baseType="lpstr">
      <vt:lpstr>情報提供票</vt:lpstr>
      <vt:lpstr>質問票</vt:lpstr>
      <vt:lpstr>情報提供票（記入例）</vt:lpstr>
      <vt:lpstr>質問票（記入例）</vt:lpstr>
      <vt:lpstr>【保険者用】健診結果入力シート</vt:lpstr>
      <vt:lpstr>保険者番号一覧</vt:lpstr>
      <vt:lpstr>質問票!Print_Area</vt:lpstr>
      <vt:lpstr>情報提供票!Print_Area</vt:lpstr>
      <vt:lpstr>【保険者用】健診結果入力シート!Print_Titles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情報提供様式</dc:title>
  <dc:creator>renguser</dc:creator>
  <cp:lastModifiedBy>renguser</cp:lastModifiedBy>
  <cp:lastPrinted>2025-12-18T08:06:06Z</cp:lastPrinted>
  <dcterms:created xsi:type="dcterms:W3CDTF">2024-10-25T04:38:47Z</dcterms:created>
  <dcterms:modified xsi:type="dcterms:W3CDTF">2026-01-15T01:38:28Z</dcterms:modified>
</cp:coreProperties>
</file>